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Оценка исполнения" sheetId="112" r:id="rId1"/>
    <sheet name="Поправки сентябрь" sheetId="111" state="hidden" r:id="rId2"/>
    <sheet name="Поправки июль" sheetId="110" state="hidden" r:id="rId3"/>
    <sheet name="Поправки июнь" sheetId="109" state="hidden" r:id="rId4"/>
    <sheet name="Поправки март" sheetId="108" state="hidden" r:id="rId5"/>
    <sheet name="Поправки февраль" sheetId="107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25725"/>
</workbook>
</file>

<file path=xl/calcChain.xml><?xml version="1.0" encoding="utf-8"?>
<calcChain xmlns="http://schemas.openxmlformats.org/spreadsheetml/2006/main">
  <c r="I57" i="112"/>
  <c r="I58"/>
  <c r="I32"/>
  <c r="I68"/>
  <c r="I37"/>
  <c r="I69"/>
  <c r="J6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7"/>
  <c r="J58"/>
  <c r="J59"/>
  <c r="J60"/>
  <c r="J61"/>
  <c r="J62"/>
  <c r="J63"/>
  <c r="J64"/>
  <c r="J66"/>
  <c r="J67"/>
  <c r="J68"/>
  <c r="J70"/>
  <c r="J71"/>
  <c r="J72"/>
  <c r="J73"/>
  <c r="J74"/>
  <c r="J75"/>
  <c r="J76"/>
  <c r="J77"/>
  <c r="J78"/>
  <c r="F63"/>
  <c r="F41"/>
  <c r="F68"/>
  <c r="G68"/>
  <c r="F66"/>
  <c r="F44"/>
  <c r="F59"/>
  <c r="G59"/>
  <c r="F57"/>
  <c r="G57"/>
  <c r="I74"/>
  <c r="F74"/>
  <c r="F73"/>
  <c r="F69"/>
  <c r="F61"/>
  <c r="G61"/>
  <c r="F58"/>
  <c r="F45"/>
  <c r="G45"/>
  <c r="I43"/>
  <c r="F43"/>
  <c r="F39"/>
  <c r="F37"/>
  <c r="G37"/>
  <c r="F32"/>
  <c r="G32"/>
  <c r="F30"/>
  <c r="I79"/>
  <c r="F80"/>
  <c r="G80"/>
  <c r="H79"/>
  <c r="E79"/>
  <c r="G78"/>
  <c r="G77"/>
  <c r="G76"/>
  <c r="G75"/>
  <c r="E74"/>
  <c r="F72"/>
  <c r="G72"/>
  <c r="I70"/>
  <c r="F71"/>
  <c r="G71"/>
  <c r="H70"/>
  <c r="E70"/>
  <c r="G69"/>
  <c r="F67"/>
  <c r="F65"/>
  <c r="E67"/>
  <c r="G66"/>
  <c r="E65"/>
  <c r="G64"/>
  <c r="I62"/>
  <c r="H62"/>
  <c r="G63"/>
  <c r="F62"/>
  <c r="E62"/>
  <c r="F60"/>
  <c r="E60"/>
  <c r="G58"/>
  <c r="H56"/>
  <c r="E56"/>
  <c r="G55"/>
  <c r="I54"/>
  <c r="H54"/>
  <c r="G54"/>
  <c r="E54"/>
  <c r="G53"/>
  <c r="G52"/>
  <c r="F51"/>
  <c r="E51"/>
  <c r="E48"/>
  <c r="G50"/>
  <c r="H49"/>
  <c r="G49"/>
  <c r="I48"/>
  <c r="H48"/>
  <c r="F48"/>
  <c r="G47"/>
  <c r="I42"/>
  <c r="G46"/>
  <c r="G44"/>
  <c r="E43"/>
  <c r="E42"/>
  <c r="I40"/>
  <c r="H40"/>
  <c r="E41"/>
  <c r="F40"/>
  <c r="E40"/>
  <c r="I38"/>
  <c r="H38"/>
  <c r="E39"/>
  <c r="E38"/>
  <c r="F38"/>
  <c r="G36"/>
  <c r="G35"/>
  <c r="G34"/>
  <c r="I29"/>
  <c r="J29"/>
  <c r="F33"/>
  <c r="E33"/>
  <c r="G31"/>
  <c r="G30"/>
  <c r="E29"/>
  <c r="F86" i="111"/>
  <c r="F77"/>
  <c r="F75"/>
  <c r="F72"/>
  <c r="F69"/>
  <c r="F68"/>
  <c r="F67"/>
  <c r="F66"/>
  <c r="F65"/>
  <c r="F60"/>
  <c r="F58"/>
  <c r="F55"/>
  <c r="F42"/>
  <c r="I56" i="112"/>
  <c r="J56"/>
  <c r="F29"/>
  <c r="G29"/>
  <c r="F70"/>
  <c r="G51"/>
  <c r="H29"/>
  <c r="H42"/>
  <c r="H65"/>
  <c r="G70"/>
  <c r="G33"/>
  <c r="F79"/>
  <c r="G79"/>
  <c r="G40"/>
  <c r="G41"/>
  <c r="G48"/>
  <c r="G67"/>
  <c r="F56"/>
  <c r="G56"/>
  <c r="G38"/>
  <c r="G39"/>
  <c r="F42"/>
  <c r="G60"/>
  <c r="G65"/>
  <c r="G43"/>
  <c r="G62"/>
  <c r="I73"/>
  <c r="H73"/>
  <c r="G74"/>
  <c r="E73"/>
  <c r="I88" i="111"/>
  <c r="I87"/>
  <c r="H88"/>
  <c r="F88"/>
  <c r="G88"/>
  <c r="H87"/>
  <c r="E87"/>
  <c r="G86"/>
  <c r="G85"/>
  <c r="G84"/>
  <c r="G83"/>
  <c r="F82"/>
  <c r="F81"/>
  <c r="E82"/>
  <c r="E81"/>
  <c r="G81"/>
  <c r="F80"/>
  <c r="G80"/>
  <c r="I79"/>
  <c r="F79"/>
  <c r="G79"/>
  <c r="I78"/>
  <c r="H78"/>
  <c r="E78"/>
  <c r="I77"/>
  <c r="H77"/>
  <c r="H73"/>
  <c r="G77"/>
  <c r="I76"/>
  <c r="H76"/>
  <c r="G76"/>
  <c r="F73"/>
  <c r="E75"/>
  <c r="G74"/>
  <c r="I73"/>
  <c r="E73"/>
  <c r="H72"/>
  <c r="G72"/>
  <c r="I71"/>
  <c r="H71"/>
  <c r="H70"/>
  <c r="G71"/>
  <c r="I70"/>
  <c r="F70"/>
  <c r="E70"/>
  <c r="I69"/>
  <c r="H69"/>
  <c r="G69"/>
  <c r="I68"/>
  <c r="H68"/>
  <c r="F64"/>
  <c r="E68"/>
  <c r="I67"/>
  <c r="H67"/>
  <c r="G67"/>
  <c r="I66"/>
  <c r="H66"/>
  <c r="G66"/>
  <c r="I65"/>
  <c r="H65"/>
  <c r="H64"/>
  <c r="G65"/>
  <c r="I64"/>
  <c r="E64"/>
  <c r="G63"/>
  <c r="I62"/>
  <c r="H62"/>
  <c r="G62"/>
  <c r="E62"/>
  <c r="G61"/>
  <c r="I60"/>
  <c r="H60"/>
  <c r="G60"/>
  <c r="F59"/>
  <c r="F56"/>
  <c r="E59"/>
  <c r="E58"/>
  <c r="G58"/>
  <c r="H57"/>
  <c r="G57"/>
  <c r="I56"/>
  <c r="H56"/>
  <c r="G55"/>
  <c r="I54"/>
  <c r="H54"/>
  <c r="G54"/>
  <c r="G53"/>
  <c r="G52"/>
  <c r="I51"/>
  <c r="H51"/>
  <c r="F51"/>
  <c r="F50"/>
  <c r="E51"/>
  <c r="I50"/>
  <c r="E50"/>
  <c r="I49"/>
  <c r="H49"/>
  <c r="H48"/>
  <c r="F49"/>
  <c r="F48"/>
  <c r="E49"/>
  <c r="I48"/>
  <c r="E48"/>
  <c r="I47"/>
  <c r="H47"/>
  <c r="H46"/>
  <c r="F47"/>
  <c r="F46"/>
  <c r="E47"/>
  <c r="I46"/>
  <c r="E46"/>
  <c r="I45"/>
  <c r="H45"/>
  <c r="G44"/>
  <c r="G43"/>
  <c r="I42"/>
  <c r="I37"/>
  <c r="H42"/>
  <c r="G42"/>
  <c r="I41"/>
  <c r="F41"/>
  <c r="E41"/>
  <c r="G39"/>
  <c r="H37"/>
  <c r="E37"/>
  <c r="F67" i="110"/>
  <c r="F69"/>
  <c r="H28" i="112"/>
  <c r="H50" i="111"/>
  <c r="E56"/>
  <c r="F28" i="112"/>
  <c r="G42"/>
  <c r="G73"/>
  <c r="E28"/>
  <c r="G46" i="111"/>
  <c r="G47"/>
  <c r="G48"/>
  <c r="G49"/>
  <c r="G50"/>
  <c r="G51"/>
  <c r="F78"/>
  <c r="G82"/>
  <c r="G73"/>
  <c r="G41"/>
  <c r="G59"/>
  <c r="G75"/>
  <c r="G78"/>
  <c r="F87"/>
  <c r="G87"/>
  <c r="G56"/>
  <c r="G68"/>
  <c r="G70"/>
  <c r="G64"/>
  <c r="E36"/>
  <c r="H82"/>
  <c r="F71" i="110"/>
  <c r="F45"/>
  <c r="F40"/>
  <c r="G28" i="112"/>
  <c r="I82" i="111"/>
  <c r="I81"/>
  <c r="I36"/>
  <c r="H81"/>
  <c r="H36"/>
  <c r="I88" i="110"/>
  <c r="H88"/>
  <c r="F88"/>
  <c r="G88"/>
  <c r="I87"/>
  <c r="H87"/>
  <c r="E87"/>
  <c r="G86"/>
  <c r="G85"/>
  <c r="G84"/>
  <c r="G83"/>
  <c r="F82"/>
  <c r="F81"/>
  <c r="E82"/>
  <c r="H82"/>
  <c r="I82"/>
  <c r="I81"/>
  <c r="E81"/>
  <c r="G81"/>
  <c r="F80"/>
  <c r="G80"/>
  <c r="I79"/>
  <c r="F79"/>
  <c r="G79"/>
  <c r="I78"/>
  <c r="H78"/>
  <c r="E78"/>
  <c r="I77"/>
  <c r="H77"/>
  <c r="G77"/>
  <c r="I76"/>
  <c r="I73"/>
  <c r="H76"/>
  <c r="G76"/>
  <c r="F75"/>
  <c r="E75"/>
  <c r="E73"/>
  <c r="H73"/>
  <c r="F73"/>
  <c r="H72"/>
  <c r="F70"/>
  <c r="G72"/>
  <c r="I71"/>
  <c r="H71"/>
  <c r="G71"/>
  <c r="I70"/>
  <c r="E70"/>
  <c r="I69"/>
  <c r="H69"/>
  <c r="E69"/>
  <c r="I68"/>
  <c r="H68"/>
  <c r="F68"/>
  <c r="E68"/>
  <c r="I67"/>
  <c r="H67"/>
  <c r="G67"/>
  <c r="I66"/>
  <c r="H66"/>
  <c r="I65"/>
  <c r="H65"/>
  <c r="I64"/>
  <c r="E64"/>
  <c r="G63"/>
  <c r="I62"/>
  <c r="H62"/>
  <c r="G62"/>
  <c r="E62"/>
  <c r="G61"/>
  <c r="I60"/>
  <c r="H60"/>
  <c r="H56"/>
  <c r="G60"/>
  <c r="F59"/>
  <c r="E59"/>
  <c r="F58"/>
  <c r="F56"/>
  <c r="E58"/>
  <c r="H57"/>
  <c r="G57"/>
  <c r="I56"/>
  <c r="E56"/>
  <c r="G55"/>
  <c r="I54"/>
  <c r="H54"/>
  <c r="H50"/>
  <c r="G54"/>
  <c r="G53"/>
  <c r="G52"/>
  <c r="I51"/>
  <c r="H51"/>
  <c r="F51"/>
  <c r="E51"/>
  <c r="I50"/>
  <c r="E50"/>
  <c r="I49"/>
  <c r="H49"/>
  <c r="H48"/>
  <c r="F49"/>
  <c r="F48"/>
  <c r="E49"/>
  <c r="I48"/>
  <c r="E48"/>
  <c r="I47"/>
  <c r="H47"/>
  <c r="H46"/>
  <c r="F47"/>
  <c r="F46"/>
  <c r="E47"/>
  <c r="I46"/>
  <c r="E46"/>
  <c r="I45"/>
  <c r="H45"/>
  <c r="G45"/>
  <c r="G44"/>
  <c r="G43"/>
  <c r="I42"/>
  <c r="H42"/>
  <c r="F42"/>
  <c r="G42"/>
  <c r="I41"/>
  <c r="I37"/>
  <c r="F41"/>
  <c r="E41"/>
  <c r="G40"/>
  <c r="G39"/>
  <c r="G38"/>
  <c r="H37"/>
  <c r="F37"/>
  <c r="E37"/>
  <c r="F71" i="109"/>
  <c r="F74"/>
  <c r="F72"/>
  <c r="F67"/>
  <c r="F66"/>
  <c r="G66"/>
  <c r="F65"/>
  <c r="G65"/>
  <c r="F60"/>
  <c r="F45"/>
  <c r="F40"/>
  <c r="G40"/>
  <c r="F38"/>
  <c r="G38"/>
  <c r="F55"/>
  <c r="I88"/>
  <c r="H88"/>
  <c r="F88"/>
  <c r="G88"/>
  <c r="I87"/>
  <c r="H87"/>
  <c r="E87"/>
  <c r="G86"/>
  <c r="G85"/>
  <c r="G84"/>
  <c r="G83"/>
  <c r="F82"/>
  <c r="E82"/>
  <c r="H82"/>
  <c r="F81"/>
  <c r="F80"/>
  <c r="G80"/>
  <c r="I79"/>
  <c r="I78"/>
  <c r="F79"/>
  <c r="G79"/>
  <c r="H78"/>
  <c r="F78"/>
  <c r="E78"/>
  <c r="I77"/>
  <c r="H77"/>
  <c r="G77"/>
  <c r="I76"/>
  <c r="H76"/>
  <c r="G76"/>
  <c r="F75"/>
  <c r="E75"/>
  <c r="E74"/>
  <c r="I73"/>
  <c r="H73"/>
  <c r="E73"/>
  <c r="H72"/>
  <c r="E72"/>
  <c r="I71"/>
  <c r="H71"/>
  <c r="I70"/>
  <c r="H70"/>
  <c r="E70"/>
  <c r="I69"/>
  <c r="H69"/>
  <c r="F69"/>
  <c r="E69"/>
  <c r="I68"/>
  <c r="H68"/>
  <c r="F68"/>
  <c r="E68"/>
  <c r="I67"/>
  <c r="H67"/>
  <c r="E67"/>
  <c r="I66"/>
  <c r="H66"/>
  <c r="I65"/>
  <c r="H65"/>
  <c r="I64"/>
  <c r="H64"/>
  <c r="E64"/>
  <c r="G63"/>
  <c r="I62"/>
  <c r="H62"/>
  <c r="G62"/>
  <c r="E62"/>
  <c r="G61"/>
  <c r="I60"/>
  <c r="H60"/>
  <c r="E60"/>
  <c r="F59"/>
  <c r="E59"/>
  <c r="F58"/>
  <c r="E58"/>
  <c r="H57"/>
  <c r="G57"/>
  <c r="I56"/>
  <c r="H56"/>
  <c r="E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/>
  <c r="F47"/>
  <c r="F46"/>
  <c r="E47"/>
  <c r="I46"/>
  <c r="E46"/>
  <c r="I45"/>
  <c r="H45"/>
  <c r="G43"/>
  <c r="I42"/>
  <c r="H42"/>
  <c r="F42"/>
  <c r="G42"/>
  <c r="I41"/>
  <c r="F41"/>
  <c r="E41"/>
  <c r="G39"/>
  <c r="I37"/>
  <c r="H37"/>
  <c r="E37"/>
  <c r="F86" i="108"/>
  <c r="F82"/>
  <c r="F66"/>
  <c r="F65"/>
  <c r="F53"/>
  <c r="F51"/>
  <c r="F40"/>
  <c r="F77"/>
  <c r="F71"/>
  <c r="F61"/>
  <c r="F55"/>
  <c r="F54"/>
  <c r="F52"/>
  <c r="F45"/>
  <c r="H70" i="110"/>
  <c r="I36"/>
  <c r="H64"/>
  <c r="F70" i="109"/>
  <c r="G71"/>
  <c r="G75" i="110"/>
  <c r="G82"/>
  <c r="F87"/>
  <c r="G87"/>
  <c r="F73" i="109"/>
  <c r="F56"/>
  <c r="G56"/>
  <c r="G41" i="110"/>
  <c r="G47"/>
  <c r="G49"/>
  <c r="G51"/>
  <c r="G58"/>
  <c r="G59"/>
  <c r="G68"/>
  <c r="G69"/>
  <c r="G37"/>
  <c r="G73"/>
  <c r="E36"/>
  <c r="G46"/>
  <c r="G48"/>
  <c r="G56"/>
  <c r="G70"/>
  <c r="G74"/>
  <c r="F50"/>
  <c r="G50"/>
  <c r="F78"/>
  <c r="G78"/>
  <c r="H81"/>
  <c r="H36"/>
  <c r="F64" i="109"/>
  <c r="G64"/>
  <c r="G47"/>
  <c r="G48"/>
  <c r="G49"/>
  <c r="G72"/>
  <c r="F87"/>
  <c r="G87"/>
  <c r="G41"/>
  <c r="G51"/>
  <c r="G58"/>
  <c r="G59"/>
  <c r="G60"/>
  <c r="G67"/>
  <c r="G68"/>
  <c r="G69"/>
  <c r="G70"/>
  <c r="G74"/>
  <c r="G75"/>
  <c r="G78"/>
  <c r="G73"/>
  <c r="G46"/>
  <c r="I82"/>
  <c r="I81"/>
  <c r="H81"/>
  <c r="H36"/>
  <c r="I36"/>
  <c r="G82"/>
  <c r="E81"/>
  <c r="F81" i="108"/>
  <c r="I88"/>
  <c r="H88"/>
  <c r="H87"/>
  <c r="F88"/>
  <c r="G88"/>
  <c r="I87"/>
  <c r="E87"/>
  <c r="G86"/>
  <c r="G85"/>
  <c r="G84"/>
  <c r="G83"/>
  <c r="E82"/>
  <c r="G82"/>
  <c r="E81"/>
  <c r="G81"/>
  <c r="F80"/>
  <c r="G80"/>
  <c r="I79"/>
  <c r="F79"/>
  <c r="G79"/>
  <c r="I78"/>
  <c r="H78"/>
  <c r="E78"/>
  <c r="I77"/>
  <c r="H77"/>
  <c r="G77"/>
  <c r="I76"/>
  <c r="H76"/>
  <c r="G76"/>
  <c r="F75"/>
  <c r="E75"/>
  <c r="F74"/>
  <c r="E74"/>
  <c r="I73"/>
  <c r="H73"/>
  <c r="F73"/>
  <c r="E73"/>
  <c r="H72"/>
  <c r="F72"/>
  <c r="F70"/>
  <c r="E72"/>
  <c r="I71"/>
  <c r="H71"/>
  <c r="G71"/>
  <c r="I70"/>
  <c r="H70"/>
  <c r="E70"/>
  <c r="I69"/>
  <c r="H69"/>
  <c r="F69"/>
  <c r="E69"/>
  <c r="I68"/>
  <c r="H68"/>
  <c r="F68"/>
  <c r="E68"/>
  <c r="I67"/>
  <c r="H67"/>
  <c r="F67"/>
  <c r="E67"/>
  <c r="I66"/>
  <c r="H66"/>
  <c r="G66"/>
  <c r="I65"/>
  <c r="H65"/>
  <c r="G65"/>
  <c r="I64"/>
  <c r="H64"/>
  <c r="F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H54"/>
  <c r="G54"/>
  <c r="F50"/>
  <c r="E53"/>
  <c r="E52"/>
  <c r="G52"/>
  <c r="I51"/>
  <c r="H51"/>
  <c r="E51"/>
  <c r="G51"/>
  <c r="I50"/>
  <c r="H50"/>
  <c r="E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F42"/>
  <c r="G42"/>
  <c r="I41"/>
  <c r="F41"/>
  <c r="E41"/>
  <c r="G40"/>
  <c r="G39"/>
  <c r="F38"/>
  <c r="G38"/>
  <c r="I37"/>
  <c r="H37"/>
  <c r="E37"/>
  <c r="F88" i="107"/>
  <c r="F87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G67" i="108"/>
  <c r="G46"/>
  <c r="G47"/>
  <c r="G48"/>
  <c r="G49"/>
  <c r="G68"/>
  <c r="G74"/>
  <c r="G75"/>
  <c r="G72"/>
  <c r="F78"/>
  <c r="G78"/>
  <c r="F37"/>
  <c r="G37"/>
  <c r="G41"/>
  <c r="G58"/>
  <c r="G59"/>
  <c r="G60"/>
  <c r="G69"/>
  <c r="F87"/>
  <c r="G87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/>
  <c r="E49"/>
  <c r="E48"/>
  <c r="E51"/>
  <c r="E52"/>
  <c r="E53"/>
  <c r="E50"/>
  <c r="E54"/>
  <c r="E58"/>
  <c r="E59"/>
  <c r="E60"/>
  <c r="E62"/>
  <c r="E65"/>
  <c r="E66"/>
  <c r="E67"/>
  <c r="E68"/>
  <c r="E69"/>
  <c r="E71"/>
  <c r="E72"/>
  <c r="E74"/>
  <c r="E75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E70"/>
  <c r="E56"/>
  <c r="E73"/>
  <c r="E64"/>
  <c r="F36" i="108"/>
  <c r="G36"/>
  <c r="I82"/>
  <c r="I81"/>
  <c r="I36"/>
  <c r="H81"/>
  <c r="H36"/>
  <c r="G87" i="107"/>
  <c r="H82"/>
  <c r="I82"/>
  <c r="H46"/>
  <c r="I46"/>
  <c r="H62"/>
  <c r="I62"/>
  <c r="H78"/>
  <c r="I78"/>
  <c r="I81"/>
  <c r="H81"/>
  <c r="G86"/>
  <c r="H57"/>
  <c r="I87"/>
  <c r="H87"/>
  <c r="G85"/>
  <c r="H42"/>
  <c r="I73"/>
  <c r="I42"/>
  <c r="G84"/>
  <c r="I45"/>
  <c r="I37"/>
  <c r="H73"/>
  <c r="H45"/>
  <c r="H37"/>
  <c r="I49"/>
  <c r="I48"/>
  <c r="H54"/>
  <c r="H50"/>
  <c r="H49"/>
  <c r="H48"/>
  <c r="I60"/>
  <c r="I56"/>
  <c r="G83"/>
  <c r="H60"/>
  <c r="H56"/>
  <c r="I70"/>
  <c r="H70"/>
  <c r="G82"/>
  <c r="I54"/>
  <c r="I50"/>
  <c r="E37"/>
  <c r="G81"/>
  <c r="I69"/>
  <c r="I64"/>
  <c r="I36"/>
  <c r="H69"/>
  <c r="H64"/>
  <c r="H36"/>
  <c r="E36"/>
  <c r="G80"/>
  <c r="G79"/>
  <c r="G78"/>
  <c r="G77"/>
  <c r="G76"/>
  <c r="G75"/>
  <c r="G74"/>
  <c r="G73"/>
  <c r="G72"/>
  <c r="G71"/>
  <c r="G70"/>
  <c r="G69"/>
  <c r="G68"/>
  <c r="G67"/>
  <c r="G65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F66"/>
  <c r="F64"/>
  <c r="G66"/>
  <c r="G64"/>
  <c r="F36"/>
  <c r="G36"/>
  <c r="G45" i="109"/>
  <c r="F44"/>
  <c r="G44"/>
  <c r="F37"/>
  <c r="G55"/>
  <c r="G37"/>
  <c r="F54"/>
  <c r="G54"/>
  <c r="F50"/>
  <c r="G50"/>
  <c r="F36"/>
  <c r="G36"/>
  <c r="F65" i="110"/>
  <c r="G65"/>
  <c r="F66"/>
  <c r="G66"/>
  <c r="F64"/>
  <c r="G64"/>
  <c r="F36"/>
  <c r="G36"/>
  <c r="F38" i="111"/>
  <c r="G38"/>
  <c r="F40"/>
  <c r="G40"/>
  <c r="F45"/>
  <c r="G45"/>
  <c r="F37"/>
  <c r="F36"/>
  <c r="G36"/>
  <c r="G37"/>
  <c r="I65" i="112"/>
  <c r="J65"/>
  <c r="I28"/>
  <c r="J28"/>
  <c r="L28"/>
</calcChain>
</file>

<file path=xl/sharedStrings.xml><?xml version="1.0" encoding="utf-8"?>
<sst xmlns="http://schemas.openxmlformats.org/spreadsheetml/2006/main" count="977" uniqueCount="120">
  <si>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</si>
  <si>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</si>
  <si>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</si>
  <si>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</si>
  <si>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</si>
  <si>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</si>
  <si>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</si>
  <si>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</si>
  <si>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</si>
  <si>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</si>
  <si>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</si>
  <si>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</si>
  <si>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</si>
  <si>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</si>
  <si>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</si>
  <si>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</si>
  <si>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</si>
  <si>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</si>
  <si>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</si>
  <si>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</si>
  <si>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</si>
  <si>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</si>
  <si>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</si>
  <si>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</si>
  <si>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</si>
  <si>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</si>
  <si>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</si>
  <si>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</si>
  <si>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</si>
  <si>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</si>
  <si>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</si>
  <si>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</si>
  <si>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</si>
  <si>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</si>
  <si>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</si>
  <si>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</si>
  <si>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</si>
  <si>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</si>
  <si>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</si>
  <si>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</si>
  <si>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</si>
  <si>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</si>
  <si>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</si>
  <si>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</si>
  <si>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</si>
  <si>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</si>
  <si>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</si>
  <si>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</si>
  <si>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</si>
  <si>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</si>
  <si>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</si>
  <si>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</si>
  <si>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</si>
  <si>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</si>
  <si>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</si>
  <si>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</si>
  <si>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</si>
  <si>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</si>
  <si>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</si>
  <si>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</si>
  <si>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</si>
  <si>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</si>
  <si>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</si>
  <si>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</si>
  <si>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</si>
  <si>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</si>
  <si>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</si>
  <si>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</si>
  <si>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</si>
  <si>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</si>
  <si>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</si>
  <si>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</si>
  <si>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</si>
  <si>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</si>
  <si>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</si>
  <si>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</si>
  <si>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</si>
  <si>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</si>
  <si>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</si>
  <si>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</si>
  <si>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</si>
  <si>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</si>
  <si>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</si>
  <si>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</si>
  <si>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</si>
  <si>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</si>
  <si>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</si>
  <si>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</si>
  <si>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</si>
  <si>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</si>
  <si>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</si>
  <si>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</si>
  <si>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</si>
  <si>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</si>
  <si>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</si>
  <si>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</si>
  <si>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</si>
  <si>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</si>
  <si>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</si>
  <si>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</si>
  <si>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</si>
  <si>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</si>
  <si>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</si>
  <si>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</si>
  <si>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</si>
  <si>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</si>
  <si>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</si>
  <si>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</si>
  <si>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</si>
  <si>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</si>
  <si>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</si>
  <si>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</si>
  <si>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</si>
  <si>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</si>
  <si>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</si>
  <si>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</si>
  <si>
    <t>Ожидаемое исполнение распределения  бюджетных ассигнований по разделам и подразделам,  классификации расходов районного бюджета за 2025 год</t>
  </si>
  <si>
    <t>Ожидаемое исполнение</t>
  </si>
  <si>
    <t>утвержденные показатели</t>
  </si>
  <si>
    <t>Исполнено за 10 месяцев 2025 г</t>
  </si>
</sst>
</file>

<file path=xl/styles.xml><?xml version="1.0" encoding="utf-8"?>
<styleSheet xmlns="http://schemas.openxmlformats.org/spreadsheetml/2006/main">
  <numFmts count="2">
    <numFmt numFmtId="172" formatCode="#,##0.0"/>
    <numFmt numFmtId="173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73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73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73" fontId="6" fillId="0" borderId="1" xfId="0" applyNumberFormat="1" applyFont="1" applyBorder="1" applyAlignment="1">
      <alignment horizontal="right" wrapText="1"/>
    </xf>
    <xf numFmtId="173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73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73" fontId="5" fillId="0" borderId="1" xfId="0" applyNumberFormat="1" applyFont="1" applyBorder="1" applyAlignment="1">
      <alignment horizontal="right" vertical="top" wrapText="1"/>
    </xf>
    <xf numFmtId="173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73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73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73" fontId="3" fillId="0" borderId="1" xfId="0" applyNumberFormat="1" applyFont="1" applyBorder="1" applyAlignment="1">
      <alignment horizontal="right"/>
    </xf>
    <xf numFmtId="173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73" fontId="0" fillId="0" borderId="0" xfId="0" applyNumberFormat="1"/>
    <xf numFmtId="0" fontId="13" fillId="0" borderId="0" xfId="0" applyFont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172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172" fontId="3" fillId="0" borderId="0" xfId="0" applyNumberFormat="1" applyFont="1" applyFill="1" applyAlignment="1">
      <alignment horizontal="right" vertical="top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3" xfId="16"/>
    <cellStyle name="Обычный 4" xfId="17"/>
    <cellStyle name="Обычный 5" xfId="18"/>
    <cellStyle name="Обычный 6" xfId="19"/>
    <cellStyle name="Обычный 7" xfId="20"/>
    <cellStyle name="Обычный 8" xfId="21"/>
    <cellStyle name="Обычный 9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6;&#1082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9;&#1077;&#1085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471.9</v>
          </cell>
        </row>
        <row r="41">
          <cell r="H41">
            <v>662.09999999999991</v>
          </cell>
        </row>
        <row r="97">
          <cell r="H97">
            <v>2409.9</v>
          </cell>
        </row>
        <row r="289">
          <cell r="H289">
            <v>10.3</v>
          </cell>
        </row>
        <row r="306">
          <cell r="H306">
            <v>745.80000000000007</v>
          </cell>
        </row>
        <row r="347">
          <cell r="H347">
            <v>25</v>
          </cell>
          <cell r="K347">
            <v>381.3</v>
          </cell>
        </row>
        <row r="353">
          <cell r="H353">
            <v>16.8</v>
          </cell>
        </row>
        <row r="361">
          <cell r="H361">
            <v>106</v>
          </cell>
        </row>
        <row r="579">
          <cell r="H579">
            <v>604.20000000000005</v>
          </cell>
        </row>
        <row r="634">
          <cell r="H634">
            <v>3661.6</v>
          </cell>
        </row>
        <row r="839">
          <cell r="H839">
            <v>365.9</v>
          </cell>
        </row>
        <row r="983">
          <cell r="H983">
            <v>813.69999999999993</v>
          </cell>
        </row>
        <row r="1029">
          <cell r="H1029">
            <v>65.400000000000006</v>
          </cell>
        </row>
        <row r="1154">
          <cell r="H1154">
            <v>4.2</v>
          </cell>
        </row>
        <row r="1202">
          <cell r="H1202">
            <v>-2306.1999999999998</v>
          </cell>
        </row>
        <row r="1254">
          <cell r="H1254">
            <v>335</v>
          </cell>
        </row>
        <row r="1354">
          <cell r="H1354">
            <v>4.5</v>
          </cell>
          <cell r="K1354">
            <v>4524.7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90.7</v>
          </cell>
        </row>
        <row r="41">
          <cell r="H41">
            <v>2970.5999999999995</v>
          </cell>
        </row>
        <row r="61">
          <cell r="H61">
            <v>104.8</v>
          </cell>
        </row>
        <row r="97">
          <cell r="H97">
            <v>3506</v>
          </cell>
        </row>
        <row r="448">
          <cell r="H448">
            <v>50</v>
          </cell>
        </row>
        <row r="469">
          <cell r="H469">
            <v>50</v>
          </cell>
        </row>
        <row r="506">
          <cell r="H506">
            <v>100</v>
          </cell>
        </row>
        <row r="579">
          <cell r="H579">
            <v>1312.6</v>
          </cell>
        </row>
        <row r="634">
          <cell r="H634">
            <v>5473.6</v>
          </cell>
        </row>
        <row r="839">
          <cell r="H839">
            <v>482</v>
          </cell>
        </row>
        <row r="921">
          <cell r="H921">
            <v>0</v>
          </cell>
        </row>
        <row r="983">
          <cell r="H983">
            <v>1245.0999999999999</v>
          </cell>
        </row>
        <row r="1140">
          <cell r="H1140">
            <v>64.2</v>
          </cell>
        </row>
        <row r="1162">
          <cell r="H1162">
            <v>0</v>
          </cell>
        </row>
        <row r="1254">
          <cell r="H1254">
            <v>45.5</v>
          </cell>
        </row>
        <row r="1367">
          <cell r="H1367">
            <v>30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0"/>
  <sheetViews>
    <sheetView tabSelected="1" topLeftCell="A10" zoomScaleNormal="100" zoomScaleSheetLayoutView="100" workbookViewId="0">
      <selection activeCell="L14" sqref="L1:L65536"/>
    </sheetView>
  </sheetViews>
  <sheetFormatPr defaultRowHeight="12.75"/>
  <cols>
    <col min="1" max="1" width="1.28515625" customWidth="1"/>
    <col min="2" max="2" width="43.5703125" customWidth="1"/>
    <col min="3" max="3" width="7.28515625" customWidth="1"/>
    <col min="4" max="4" width="5.42578125" customWidth="1"/>
    <col min="5" max="5" width="9.7109375" hidden="1" customWidth="1"/>
    <col min="6" max="6" width="11.5703125" hidden="1" customWidth="1"/>
    <col min="7" max="7" width="12.28515625" customWidth="1"/>
    <col min="8" max="8" width="15.7109375" customWidth="1"/>
    <col min="9" max="9" width="13.28515625" customWidth="1"/>
    <col min="10" max="10" width="9.140625" hidden="1" customWidth="1"/>
    <col min="12" max="12" width="0" hidden="1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 ht="36.75" customHeight="1">
      <c r="A11" s="1"/>
      <c r="B11" s="63" t="s">
        <v>116</v>
      </c>
      <c r="C11" s="63"/>
      <c r="D11" s="63"/>
      <c r="E11" s="63"/>
      <c r="F11" s="63"/>
      <c r="G11" s="63"/>
      <c r="H11" s="63"/>
      <c r="I11" s="63"/>
    </row>
    <row r="12" spans="1:9" hidden="1">
      <c r="A12" s="1"/>
      <c r="B12" s="48"/>
      <c r="C12" s="48"/>
      <c r="D12" s="48"/>
      <c r="E12" s="48"/>
      <c r="F12" s="48"/>
      <c r="G12" s="48"/>
      <c r="H12" s="48"/>
    </row>
    <row r="13" spans="1:9" hidden="1">
      <c r="A13" s="1"/>
      <c r="B13" s="3"/>
      <c r="C13" s="3"/>
      <c r="D13" s="3"/>
      <c r="E13" s="3"/>
      <c r="F13" s="3"/>
      <c r="G13" s="3"/>
      <c r="H13" s="3"/>
    </row>
    <row r="14" spans="1:9">
      <c r="A14" s="1"/>
      <c r="B14" s="3"/>
      <c r="C14" s="3"/>
      <c r="D14" s="3"/>
      <c r="E14" s="3"/>
      <c r="F14" s="3"/>
      <c r="G14" s="3"/>
      <c r="H14" s="3"/>
    </row>
    <row r="15" spans="1:9" hidden="1">
      <c r="A15" s="1"/>
      <c r="B15" s="64"/>
      <c r="C15" s="64"/>
      <c r="D15" s="64"/>
      <c r="E15" s="64"/>
      <c r="F15" s="64"/>
      <c r="G15" s="64"/>
      <c r="H15" s="64"/>
    </row>
    <row r="16" spans="1:9" hidden="1">
      <c r="A16" s="1"/>
      <c r="B16" s="65"/>
      <c r="C16" s="65"/>
      <c r="D16" s="65"/>
      <c r="E16" s="65"/>
      <c r="F16" s="65"/>
      <c r="G16" s="65"/>
      <c r="H16" s="65"/>
    </row>
    <row r="17" spans="1:12" hidden="1">
      <c r="A17" s="1"/>
      <c r="B17" s="55"/>
      <c r="C17" s="55"/>
      <c r="D17" s="55"/>
      <c r="E17" s="55"/>
      <c r="F17" s="55"/>
      <c r="G17" s="55"/>
      <c r="H17" s="55"/>
    </row>
    <row r="18" spans="1:12" hidden="1">
      <c r="A18" s="1"/>
      <c r="B18" s="55"/>
      <c r="C18" s="55"/>
      <c r="D18" s="55"/>
      <c r="E18" s="55"/>
      <c r="F18" s="55"/>
      <c r="G18" s="55"/>
      <c r="H18" s="55"/>
    </row>
    <row r="19" spans="1:12" hidden="1">
      <c r="A19" s="1"/>
      <c r="B19" s="55"/>
      <c r="C19" s="55"/>
      <c r="D19" s="55"/>
      <c r="E19" s="55"/>
      <c r="F19" s="55"/>
      <c r="G19" s="55"/>
      <c r="H19" s="55"/>
    </row>
    <row r="20" spans="1:12" hidden="1">
      <c r="A20" s="1"/>
      <c r="B20" s="55"/>
      <c r="C20" s="55"/>
      <c r="D20" s="55"/>
      <c r="E20" s="55"/>
      <c r="F20" s="55"/>
      <c r="G20" s="55"/>
      <c r="H20" s="55"/>
    </row>
    <row r="21" spans="1:12" hidden="1">
      <c r="A21" s="1"/>
      <c r="B21" s="55"/>
      <c r="C21" s="55"/>
      <c r="D21" s="55"/>
      <c r="E21" s="55"/>
      <c r="F21" s="55"/>
      <c r="G21" s="55"/>
      <c r="H21" s="55"/>
    </row>
    <row r="22" spans="1:12" hidden="1">
      <c r="A22" s="1"/>
      <c r="B22" s="56"/>
      <c r="C22" s="56"/>
      <c r="D22" s="56"/>
      <c r="E22" s="56"/>
      <c r="F22" s="56"/>
      <c r="G22" s="56"/>
      <c r="H22" s="56"/>
    </row>
    <row r="23" spans="1:12" hidden="1">
      <c r="A23" s="1"/>
      <c r="B23" s="57"/>
      <c r="C23" s="57"/>
      <c r="D23" s="57"/>
      <c r="E23" s="58"/>
      <c r="F23" s="58"/>
      <c r="G23" s="58"/>
      <c r="H23" s="58"/>
    </row>
    <row r="24" spans="1:12" ht="12.75" customHeight="1">
      <c r="A24" s="1"/>
      <c r="B24" s="52" t="s">
        <v>88</v>
      </c>
      <c r="C24" s="52" t="s">
        <v>0</v>
      </c>
      <c r="D24" s="59" t="s">
        <v>1</v>
      </c>
      <c r="E24" s="52" t="s">
        <v>96</v>
      </c>
      <c r="F24" s="52"/>
      <c r="G24" s="52"/>
      <c r="H24" s="52"/>
      <c r="I24" s="52"/>
    </row>
    <row r="25" spans="1:12" ht="3.75" customHeight="1">
      <c r="A25" s="1"/>
      <c r="B25" s="52"/>
      <c r="C25" s="52"/>
      <c r="D25" s="60"/>
      <c r="E25" s="52"/>
      <c r="F25" s="52"/>
      <c r="G25" s="52"/>
      <c r="H25" s="52"/>
      <c r="I25" s="52"/>
    </row>
    <row r="26" spans="1:12" ht="16.5" customHeight="1">
      <c r="A26" s="1"/>
      <c r="B26" s="52"/>
      <c r="C26" s="52"/>
      <c r="D26" s="60"/>
      <c r="E26" s="52" t="s">
        <v>110</v>
      </c>
      <c r="F26" s="52"/>
      <c r="G26" s="52"/>
      <c r="H26" s="53" t="s">
        <v>119</v>
      </c>
      <c r="I26" s="53" t="s">
        <v>117</v>
      </c>
    </row>
    <row r="27" spans="1:12" ht="30" customHeight="1">
      <c r="A27" s="1"/>
      <c r="B27" s="52"/>
      <c r="C27" s="52"/>
      <c r="D27" s="61"/>
      <c r="E27" s="51" t="s">
        <v>111</v>
      </c>
      <c r="F27" s="51" t="s">
        <v>112</v>
      </c>
      <c r="G27" s="51" t="s">
        <v>118</v>
      </c>
      <c r="H27" s="54"/>
      <c r="I27" s="54"/>
    </row>
    <row r="28" spans="1:12" ht="14.25" customHeight="1">
      <c r="A28" s="1"/>
      <c r="B28" s="9" t="s">
        <v>51</v>
      </c>
      <c r="C28" s="34"/>
      <c r="D28" s="34"/>
      <c r="E28" s="10">
        <f>E29+E38+E40+E42+E48+E54+E56+E62+E65+E70+E73+E79</f>
        <v>357663.09999999992</v>
      </c>
      <c r="F28" s="10">
        <f>F29+F38+F40+F42+F48+F54+F56+F62+F65+F70+F73+F79</f>
        <v>7996.1</v>
      </c>
      <c r="G28" s="10">
        <f>E28+F28</f>
        <v>365659.1999999999</v>
      </c>
      <c r="H28" s="10">
        <f>H29+H38+H40+H42+H48+H54+H56+H62+H65+H70+H73+H79</f>
        <v>277044.40000000002</v>
      </c>
      <c r="I28" s="10">
        <f>I29+I38+I40+I42+I48+I54+I56+I62+I65+I70+I73+I79</f>
        <v>372977.49999999994</v>
      </c>
      <c r="J28" s="49">
        <f>G28-I28+697.8</f>
        <v>-6620.5000000000464</v>
      </c>
      <c r="L28" s="49">
        <f>I28-G28</f>
        <v>7318.3000000000466</v>
      </c>
    </row>
    <row r="29" spans="1:12" ht="26.25" customHeight="1">
      <c r="A29" s="2"/>
      <c r="B29" s="11" t="s">
        <v>70</v>
      </c>
      <c r="C29" s="22" t="s">
        <v>25</v>
      </c>
      <c r="D29" s="35" t="s">
        <v>25</v>
      </c>
      <c r="E29" s="10">
        <f>E30+E31+E32+E33+E34+E36+E37</f>
        <v>40539.599999999999</v>
      </c>
      <c r="F29" s="10">
        <f>F30+F31+F32+F33+F34+F36+F37</f>
        <v>3543.9</v>
      </c>
      <c r="G29" s="10">
        <f t="shared" ref="G29:G80" si="0">E29+F29</f>
        <v>44083.5</v>
      </c>
      <c r="H29" s="10">
        <f>H30+H31+H32+H33+H34+H37+H36+H35</f>
        <v>32979.300000000003</v>
      </c>
      <c r="I29" s="10">
        <f>I30+I31+I32+I33+I34+I37+I36+I35</f>
        <v>44332.763999999996</v>
      </c>
      <c r="J29" s="49">
        <f t="shared" ref="J29:J78" si="1">G29-I29</f>
        <v>-249.26399999999558</v>
      </c>
    </row>
    <row r="30" spans="1:12" ht="34.5" customHeight="1">
      <c r="A30" s="2"/>
      <c r="B30" s="13" t="s">
        <v>15</v>
      </c>
      <c r="C30" s="36" t="s">
        <v>25</v>
      </c>
      <c r="D30" s="37" t="s">
        <v>26</v>
      </c>
      <c r="E30" s="14">
        <v>1553.7</v>
      </c>
      <c r="F30" s="14">
        <f>'[1]Поправки октябрь'!$H$25</f>
        <v>471.9</v>
      </c>
      <c r="G30" s="10">
        <f t="shared" si="0"/>
        <v>2025.6</v>
      </c>
      <c r="H30" s="14">
        <v>1694.6</v>
      </c>
      <c r="I30" s="18">
        <v>2130</v>
      </c>
      <c r="J30" s="49">
        <f t="shared" si="1"/>
        <v>-104.40000000000009</v>
      </c>
    </row>
    <row r="31" spans="1:12" ht="36" hidden="1">
      <c r="A31" s="2"/>
      <c r="B31" s="13" t="s">
        <v>16</v>
      </c>
      <c r="C31" s="36" t="s">
        <v>25</v>
      </c>
      <c r="D31" s="37" t="s">
        <v>27</v>
      </c>
      <c r="E31" s="46"/>
      <c r="F31" s="46"/>
      <c r="G31" s="10">
        <f t="shared" si="0"/>
        <v>0</v>
      </c>
      <c r="H31" s="4"/>
      <c r="I31" s="4"/>
      <c r="J31" s="49">
        <f t="shared" si="1"/>
        <v>0</v>
      </c>
    </row>
    <row r="32" spans="1:12" ht="68.25" customHeight="1">
      <c r="A32" s="1"/>
      <c r="B32" s="13" t="s">
        <v>17</v>
      </c>
      <c r="C32" s="36" t="s">
        <v>25</v>
      </c>
      <c r="D32" s="36" t="s">
        <v>29</v>
      </c>
      <c r="E32" s="46">
        <v>15292.6</v>
      </c>
      <c r="F32" s="46">
        <f>'[1]Поправки октябрь'!$H$41</f>
        <v>662.09999999999991</v>
      </c>
      <c r="G32" s="10">
        <f t="shared" si="0"/>
        <v>15954.7</v>
      </c>
      <c r="H32" s="4">
        <v>14151.1</v>
      </c>
      <c r="I32" s="4">
        <f>17058.8-600</f>
        <v>16458.8</v>
      </c>
      <c r="J32" s="49">
        <f t="shared" si="1"/>
        <v>-504.09999999999854</v>
      </c>
    </row>
    <row r="33" spans="1:10">
      <c r="A33" s="1"/>
      <c r="B33" s="38" t="s">
        <v>80</v>
      </c>
      <c r="C33" s="16" t="s">
        <v>25</v>
      </c>
      <c r="D33" s="16" t="s">
        <v>81</v>
      </c>
      <c r="E33" s="14">
        <f>'[2]Бюджет 2025 1 чтение'!$G$60</f>
        <v>3</v>
      </c>
      <c r="F33" s="14">
        <f>'[3]Поправки февраль'!$H$51</f>
        <v>0</v>
      </c>
      <c r="G33" s="10">
        <f t="shared" si="0"/>
        <v>3</v>
      </c>
      <c r="H33" s="14">
        <v>3</v>
      </c>
      <c r="I33" s="4">
        <v>3</v>
      </c>
      <c r="J33" s="49">
        <f t="shared" si="1"/>
        <v>0</v>
      </c>
    </row>
    <row r="34" spans="1:10" ht="36">
      <c r="A34" s="1"/>
      <c r="B34" s="13" t="s">
        <v>18</v>
      </c>
      <c r="C34" s="36" t="s">
        <v>25</v>
      </c>
      <c r="D34" s="36" t="s">
        <v>28</v>
      </c>
      <c r="E34" s="47">
        <v>4893.3</v>
      </c>
      <c r="F34" s="47">
        <v>0</v>
      </c>
      <c r="G34" s="10">
        <f t="shared" si="0"/>
        <v>4893.3</v>
      </c>
      <c r="H34" s="47">
        <v>3754.3</v>
      </c>
      <c r="I34" s="47">
        <v>4893.3</v>
      </c>
      <c r="J34" s="49">
        <f t="shared" si="1"/>
        <v>0</v>
      </c>
    </row>
    <row r="35" spans="1:10" ht="16.5" hidden="1" customHeight="1">
      <c r="A35" s="1"/>
      <c r="B35" s="13" t="s">
        <v>87</v>
      </c>
      <c r="C35" s="36" t="s">
        <v>25</v>
      </c>
      <c r="D35" s="36" t="s">
        <v>60</v>
      </c>
      <c r="E35" s="17"/>
      <c r="F35" s="17"/>
      <c r="G35" s="10">
        <f t="shared" si="0"/>
        <v>0</v>
      </c>
      <c r="H35" s="14"/>
      <c r="I35" s="4"/>
      <c r="J35" s="49">
        <f t="shared" si="1"/>
        <v>0</v>
      </c>
    </row>
    <row r="36" spans="1:10" s="33" customFormat="1">
      <c r="A36" s="1"/>
      <c r="B36" s="13" t="s">
        <v>2</v>
      </c>
      <c r="C36" s="36" t="s">
        <v>25</v>
      </c>
      <c r="D36" s="36" t="s">
        <v>30</v>
      </c>
      <c r="E36" s="15">
        <v>144.69999999999999</v>
      </c>
      <c r="F36" s="15">
        <v>0</v>
      </c>
      <c r="G36" s="10">
        <f t="shared" si="0"/>
        <v>144.69999999999999</v>
      </c>
      <c r="H36" s="14">
        <v>0</v>
      </c>
      <c r="I36" s="4">
        <v>144.69999999999999</v>
      </c>
      <c r="J36" s="49">
        <f t="shared" si="1"/>
        <v>0</v>
      </c>
    </row>
    <row r="37" spans="1:10" ht="18.75" customHeight="1">
      <c r="A37" s="1"/>
      <c r="B37" s="13" t="s">
        <v>64</v>
      </c>
      <c r="C37" s="36" t="s">
        <v>25</v>
      </c>
      <c r="D37" s="36" t="s">
        <v>31</v>
      </c>
      <c r="E37" s="18">
        <v>18652.3</v>
      </c>
      <c r="F37" s="18">
        <f>'[1]Поправки октябрь'!$H$97</f>
        <v>2409.9</v>
      </c>
      <c r="G37" s="10">
        <f t="shared" si="0"/>
        <v>21062.2</v>
      </c>
      <c r="H37" s="14">
        <v>13376.3</v>
      </c>
      <c r="I37" s="4">
        <f>21277.8-574.836</f>
        <v>20702.964</v>
      </c>
      <c r="J37" s="49">
        <f t="shared" si="1"/>
        <v>359.23600000000079</v>
      </c>
    </row>
    <row r="38" spans="1:10" s="8" customFormat="1">
      <c r="A38" s="7"/>
      <c r="B38" s="11" t="s">
        <v>71</v>
      </c>
      <c r="C38" s="22" t="s">
        <v>58</v>
      </c>
      <c r="D38" s="22" t="s">
        <v>58</v>
      </c>
      <c r="E38" s="10">
        <f>E39</f>
        <v>1507.4</v>
      </c>
      <c r="F38" s="10">
        <f>F39</f>
        <v>10.3</v>
      </c>
      <c r="G38" s="10">
        <f t="shared" si="0"/>
        <v>1517.7</v>
      </c>
      <c r="H38" s="19">
        <f>H39</f>
        <v>1517.7</v>
      </c>
      <c r="I38" s="10">
        <f>I39</f>
        <v>1517.7</v>
      </c>
      <c r="J38" s="49">
        <f t="shared" si="1"/>
        <v>0</v>
      </c>
    </row>
    <row r="39" spans="1:10" ht="18" customHeight="1">
      <c r="A39" s="1"/>
      <c r="B39" s="20" t="s">
        <v>24</v>
      </c>
      <c r="C39" s="36" t="s">
        <v>58</v>
      </c>
      <c r="D39" s="36" t="s">
        <v>59</v>
      </c>
      <c r="E39" s="18">
        <f>'[2]Бюджет 2025 1 чтение'!$G$284</f>
        <v>1507.4</v>
      </c>
      <c r="F39" s="18">
        <f>'[1]Поправки октябрь'!$H$289</f>
        <v>10.3</v>
      </c>
      <c r="G39" s="10">
        <f t="shared" si="0"/>
        <v>1517.7</v>
      </c>
      <c r="H39" s="14">
        <v>1517.7</v>
      </c>
      <c r="I39" s="4">
        <v>1517.7</v>
      </c>
      <c r="J39" s="49">
        <f t="shared" si="1"/>
        <v>0</v>
      </c>
    </row>
    <row r="40" spans="1:10" ht="42.75" customHeight="1">
      <c r="A40" s="1"/>
      <c r="B40" s="39" t="s">
        <v>66</v>
      </c>
      <c r="C40" s="22" t="s">
        <v>68</v>
      </c>
      <c r="D40" s="22" t="s">
        <v>68</v>
      </c>
      <c r="E40" s="10">
        <f>E41</f>
        <v>2580.1999999999998</v>
      </c>
      <c r="F40" s="10">
        <f>F41</f>
        <v>745.80000000000007</v>
      </c>
      <c r="G40" s="10">
        <f t="shared" si="0"/>
        <v>3326</v>
      </c>
      <c r="H40" s="10">
        <f>H41</f>
        <v>2609.1999999999998</v>
      </c>
      <c r="I40" s="10">
        <f>I41</f>
        <v>3326</v>
      </c>
      <c r="J40" s="49">
        <f t="shared" si="1"/>
        <v>0</v>
      </c>
    </row>
    <row r="41" spans="1:10" ht="51.75" customHeight="1">
      <c r="A41" s="1"/>
      <c r="B41" s="40" t="s">
        <v>67</v>
      </c>
      <c r="C41" s="36" t="s">
        <v>68</v>
      </c>
      <c r="D41" s="36" t="s">
        <v>69</v>
      </c>
      <c r="E41" s="18">
        <f>'[2]Бюджет 2025 1 чтение'!$G$296</f>
        <v>2580.1999999999998</v>
      </c>
      <c r="F41" s="18">
        <f>'[1]Поправки октябрь'!$H$306</f>
        <v>745.80000000000007</v>
      </c>
      <c r="G41" s="10">
        <f t="shared" si="0"/>
        <v>3326</v>
      </c>
      <c r="H41" s="14">
        <v>2609.1999999999998</v>
      </c>
      <c r="I41" s="4">
        <v>3326</v>
      </c>
      <c r="J41" s="49">
        <f t="shared" si="1"/>
        <v>0</v>
      </c>
    </row>
    <row r="42" spans="1:10" ht="18.75" customHeight="1">
      <c r="A42" s="1"/>
      <c r="B42" s="11" t="s">
        <v>72</v>
      </c>
      <c r="C42" s="22" t="s">
        <v>32</v>
      </c>
      <c r="D42" s="35" t="s">
        <v>32</v>
      </c>
      <c r="E42" s="10">
        <f>E45+E46+E47+E43+E44</f>
        <v>38826.300000000003</v>
      </c>
      <c r="F42" s="10">
        <f>F45+F46+F47+F43+F44</f>
        <v>147.80000000000001</v>
      </c>
      <c r="G42" s="10">
        <f t="shared" si="0"/>
        <v>38974.100000000006</v>
      </c>
      <c r="H42" s="10">
        <f>H45+H46+H47+H43+H44</f>
        <v>10565.599999999999</v>
      </c>
      <c r="I42" s="10">
        <f>I45+I46+I47+I43+I44</f>
        <v>38974.100000000006</v>
      </c>
      <c r="J42" s="49">
        <f t="shared" si="1"/>
        <v>0</v>
      </c>
    </row>
    <row r="43" spans="1:10">
      <c r="A43" s="1"/>
      <c r="B43" s="20" t="s">
        <v>99</v>
      </c>
      <c r="C43" s="36" t="s">
        <v>32</v>
      </c>
      <c r="D43" s="37" t="s">
        <v>100</v>
      </c>
      <c r="E43" s="14">
        <f>'[2]Бюджет 2025 1 чтение'!$G$345</f>
        <v>356.3</v>
      </c>
      <c r="F43" s="14">
        <f>'[1]Поправки октябрь'!$H$347</f>
        <v>25</v>
      </c>
      <c r="G43" s="10">
        <f t="shared" si="0"/>
        <v>381.3</v>
      </c>
      <c r="H43" s="14">
        <v>243.8</v>
      </c>
      <c r="I43" s="14">
        <f>'[1]Поправки октябрь'!$K$347</f>
        <v>381.3</v>
      </c>
      <c r="J43" s="49">
        <f t="shared" si="1"/>
        <v>0</v>
      </c>
    </row>
    <row r="44" spans="1:10" ht="17.25" customHeight="1">
      <c r="A44" s="1"/>
      <c r="B44" s="41" t="s">
        <v>103</v>
      </c>
      <c r="C44" s="36" t="s">
        <v>32</v>
      </c>
      <c r="D44" s="37" t="s">
        <v>104</v>
      </c>
      <c r="E44" s="14">
        <v>25</v>
      </c>
      <c r="F44" s="14">
        <f>'[1]Поправки октябрь'!$H$353</f>
        <v>16.8</v>
      </c>
      <c r="G44" s="10">
        <f t="shared" si="0"/>
        <v>41.8</v>
      </c>
      <c r="H44" s="14">
        <v>41.8</v>
      </c>
      <c r="I44" s="14">
        <v>41.8</v>
      </c>
      <c r="J44" s="49">
        <f t="shared" si="1"/>
        <v>0</v>
      </c>
    </row>
    <row r="45" spans="1:10">
      <c r="A45" s="1"/>
      <c r="B45" s="20" t="s">
        <v>12</v>
      </c>
      <c r="C45" s="36" t="s">
        <v>32</v>
      </c>
      <c r="D45" s="36" t="s">
        <v>33</v>
      </c>
      <c r="E45" s="18">
        <v>3460.3</v>
      </c>
      <c r="F45" s="18">
        <f>'[1]Поправки октябрь'!$H$361</f>
        <v>106</v>
      </c>
      <c r="G45" s="10">
        <f t="shared" si="0"/>
        <v>3566.3</v>
      </c>
      <c r="H45" s="14">
        <v>2797.9</v>
      </c>
      <c r="I45" s="4">
        <v>3566.3</v>
      </c>
      <c r="J45" s="49">
        <f t="shared" si="1"/>
        <v>0</v>
      </c>
    </row>
    <row r="46" spans="1:10">
      <c r="A46" s="1"/>
      <c r="B46" s="20" t="s">
        <v>21</v>
      </c>
      <c r="C46" s="36" t="s">
        <v>32</v>
      </c>
      <c r="D46" s="36" t="s">
        <v>34</v>
      </c>
      <c r="E46" s="15">
        <v>34630.699999999997</v>
      </c>
      <c r="F46" s="15">
        <v>0</v>
      </c>
      <c r="G46" s="10">
        <f t="shared" si="0"/>
        <v>34630.699999999997</v>
      </c>
      <c r="H46" s="14">
        <v>7289.1</v>
      </c>
      <c r="I46" s="4">
        <v>34630.699999999997</v>
      </c>
      <c r="J46" s="49">
        <f t="shared" si="1"/>
        <v>0</v>
      </c>
    </row>
    <row r="47" spans="1:10">
      <c r="A47" s="1"/>
      <c r="B47" s="20" t="s">
        <v>3</v>
      </c>
      <c r="C47" s="36" t="s">
        <v>32</v>
      </c>
      <c r="D47" s="36" t="s">
        <v>35</v>
      </c>
      <c r="E47" s="18">
        <v>354</v>
      </c>
      <c r="F47" s="18">
        <v>0</v>
      </c>
      <c r="G47" s="10">
        <f t="shared" si="0"/>
        <v>354</v>
      </c>
      <c r="H47" s="14">
        <v>193</v>
      </c>
      <c r="I47" s="4">
        <v>354</v>
      </c>
      <c r="J47" s="49">
        <f t="shared" si="1"/>
        <v>0</v>
      </c>
    </row>
    <row r="48" spans="1:10">
      <c r="A48" s="1"/>
      <c r="B48" s="11" t="s">
        <v>82</v>
      </c>
      <c r="C48" s="22" t="s">
        <v>57</v>
      </c>
      <c r="D48" s="22" t="s">
        <v>57</v>
      </c>
      <c r="E48" s="10">
        <f>E50+E51+E52+E53</f>
        <v>23130.899999999998</v>
      </c>
      <c r="F48" s="10">
        <f>F50+F51+F52+F53</f>
        <v>0</v>
      </c>
      <c r="G48" s="10">
        <f t="shared" si="0"/>
        <v>23130.899999999998</v>
      </c>
      <c r="H48" s="24">
        <f>H50+H51+H52+H53</f>
        <v>21911.8</v>
      </c>
      <c r="I48" s="24">
        <f>I50+I51+I52+I53</f>
        <v>22433.1</v>
      </c>
      <c r="J48" s="49">
        <f t="shared" si="1"/>
        <v>697.79999999999927</v>
      </c>
    </row>
    <row r="49" spans="1:11" hidden="1">
      <c r="A49" s="1"/>
      <c r="B49" s="20" t="s">
        <v>8</v>
      </c>
      <c r="C49" s="36" t="s">
        <v>57</v>
      </c>
      <c r="D49" s="36" t="s">
        <v>52</v>
      </c>
      <c r="E49" s="18"/>
      <c r="F49" s="18"/>
      <c r="G49" s="10">
        <f t="shared" si="0"/>
        <v>0</v>
      </c>
      <c r="H49" s="10" t="e">
        <f>E49/#REF!*100</f>
        <v>#REF!</v>
      </c>
      <c r="I49" s="4"/>
      <c r="J49" s="49">
        <f t="shared" si="1"/>
        <v>0</v>
      </c>
    </row>
    <row r="50" spans="1:11">
      <c r="A50" s="1"/>
      <c r="B50" s="20" t="s">
        <v>63</v>
      </c>
      <c r="C50" s="36" t="s">
        <v>57</v>
      </c>
      <c r="D50" s="36" t="s">
        <v>52</v>
      </c>
      <c r="E50" s="18">
        <v>496.7</v>
      </c>
      <c r="F50" s="18">
        <v>0</v>
      </c>
      <c r="G50" s="10">
        <f t="shared" si="0"/>
        <v>496.7</v>
      </c>
      <c r="H50" s="14">
        <v>260.39999999999998</v>
      </c>
      <c r="I50" s="4">
        <v>496.7</v>
      </c>
      <c r="J50" s="49">
        <f t="shared" si="1"/>
        <v>0</v>
      </c>
    </row>
    <row r="51" spans="1:11" ht="15" customHeight="1">
      <c r="A51" s="1"/>
      <c r="B51" s="20" t="s">
        <v>9</v>
      </c>
      <c r="C51" s="36" t="s">
        <v>57</v>
      </c>
      <c r="D51" s="36" t="s">
        <v>53</v>
      </c>
      <c r="E51" s="18">
        <f>'[2]Бюджет 2025 1 чтение'!$G$464</f>
        <v>90</v>
      </c>
      <c r="F51" s="18">
        <f>'[3]Поправки февраль'!$H$472</f>
        <v>0</v>
      </c>
      <c r="G51" s="10">
        <f t="shared" si="0"/>
        <v>90</v>
      </c>
      <c r="H51" s="14">
        <v>0</v>
      </c>
      <c r="I51" s="4">
        <v>90</v>
      </c>
      <c r="J51" s="49">
        <f t="shared" si="1"/>
        <v>0</v>
      </c>
    </row>
    <row r="52" spans="1:11">
      <c r="A52" s="1"/>
      <c r="B52" s="20" t="s">
        <v>61</v>
      </c>
      <c r="C52" s="36" t="s">
        <v>57</v>
      </c>
      <c r="D52" s="36" t="s">
        <v>62</v>
      </c>
      <c r="E52" s="18">
        <v>1731.1</v>
      </c>
      <c r="F52" s="18">
        <v>0</v>
      </c>
      <c r="G52" s="10">
        <f t="shared" si="0"/>
        <v>1731.1</v>
      </c>
      <c r="H52" s="14">
        <v>1536.1</v>
      </c>
      <c r="I52" s="4">
        <v>1731.1</v>
      </c>
      <c r="J52" s="49">
        <f t="shared" si="1"/>
        <v>0</v>
      </c>
    </row>
    <row r="53" spans="1:11" ht="25.5">
      <c r="A53" s="1"/>
      <c r="B53" s="50" t="s">
        <v>105</v>
      </c>
      <c r="C53" s="36" t="s">
        <v>57</v>
      </c>
      <c r="D53" s="36" t="s">
        <v>106</v>
      </c>
      <c r="E53" s="18">
        <v>20813.099999999999</v>
      </c>
      <c r="F53" s="18">
        <v>0</v>
      </c>
      <c r="G53" s="10">
        <f t="shared" si="0"/>
        <v>20813.099999999999</v>
      </c>
      <c r="H53" s="14">
        <v>20115.3</v>
      </c>
      <c r="I53" s="4">
        <v>20115.3</v>
      </c>
      <c r="J53" s="49">
        <f t="shared" si="1"/>
        <v>697.79999999999927</v>
      </c>
    </row>
    <row r="54" spans="1:11" s="6" customFormat="1" ht="13.5" hidden="1" customHeight="1">
      <c r="A54" s="2"/>
      <c r="B54" s="11" t="s">
        <v>92</v>
      </c>
      <c r="C54" s="22" t="s">
        <v>89</v>
      </c>
      <c r="D54" s="22" t="s">
        <v>89</v>
      </c>
      <c r="E54" s="24">
        <f>E55</f>
        <v>0</v>
      </c>
      <c r="F54" s="24"/>
      <c r="G54" s="10">
        <f t="shared" si="0"/>
        <v>0</v>
      </c>
      <c r="H54" s="24">
        <f>H55</f>
        <v>0</v>
      </c>
      <c r="I54" s="24">
        <f>I55</f>
        <v>0</v>
      </c>
      <c r="J54" s="49">
        <f t="shared" si="1"/>
        <v>0</v>
      </c>
    </row>
    <row r="55" spans="1:11" ht="24.75" hidden="1" customHeight="1">
      <c r="A55" s="1"/>
      <c r="B55" s="20" t="s">
        <v>91</v>
      </c>
      <c r="C55" s="36" t="s">
        <v>89</v>
      </c>
      <c r="D55" s="36" t="s">
        <v>90</v>
      </c>
      <c r="E55" s="18"/>
      <c r="F55" s="18"/>
      <c r="G55" s="10">
        <f t="shared" si="0"/>
        <v>0</v>
      </c>
      <c r="H55" s="14"/>
      <c r="I55" s="4"/>
      <c r="J55" s="49">
        <f t="shared" si="1"/>
        <v>0</v>
      </c>
    </row>
    <row r="56" spans="1:11">
      <c r="A56" s="1"/>
      <c r="B56" s="11" t="s">
        <v>73</v>
      </c>
      <c r="C56" s="22" t="s">
        <v>49</v>
      </c>
      <c r="D56" s="22" t="s">
        <v>49</v>
      </c>
      <c r="E56" s="24">
        <f>E57+E58+E60+E61+E59</f>
        <v>224201.69999999998</v>
      </c>
      <c r="F56" s="24">
        <f>F57+F58+F60+F61+F59</f>
        <v>5445.4</v>
      </c>
      <c r="G56" s="10">
        <f t="shared" si="0"/>
        <v>229647.09999999998</v>
      </c>
      <c r="H56" s="24">
        <f>H57+H58+H60+H61+H59</f>
        <v>186298.7</v>
      </c>
      <c r="I56" s="24">
        <f>I57+I58+I60+I61+I59</f>
        <v>232987.19999999998</v>
      </c>
      <c r="J56" s="49">
        <f t="shared" si="1"/>
        <v>-3340.1000000000058</v>
      </c>
      <c r="K56" s="49"/>
    </row>
    <row r="57" spans="1:11" ht="15.75" customHeight="1">
      <c r="A57" s="1"/>
      <c r="B57" s="20" t="s">
        <v>4</v>
      </c>
      <c r="C57" s="36" t="s">
        <v>49</v>
      </c>
      <c r="D57" s="36" t="s">
        <v>36</v>
      </c>
      <c r="E57" s="18">
        <v>19682.400000000001</v>
      </c>
      <c r="F57" s="18">
        <f>'[1]Поправки октябрь'!$H$579</f>
        <v>604.20000000000005</v>
      </c>
      <c r="G57" s="10">
        <f t="shared" si="0"/>
        <v>20286.600000000002</v>
      </c>
      <c r="H57" s="14">
        <v>16079.9</v>
      </c>
      <c r="I57" s="4">
        <f>20780.9-400</f>
        <v>20380.900000000001</v>
      </c>
      <c r="J57" s="49">
        <f t="shared" si="1"/>
        <v>-94.299999999999272</v>
      </c>
    </row>
    <row r="58" spans="1:11">
      <c r="A58" s="1"/>
      <c r="B58" s="20" t="s">
        <v>5</v>
      </c>
      <c r="C58" s="36" t="s">
        <v>49</v>
      </c>
      <c r="D58" s="36" t="s">
        <v>37</v>
      </c>
      <c r="E58" s="25">
        <v>182524.5</v>
      </c>
      <c r="F58" s="25">
        <f>'[1]Поправки октябрь'!$H$634</f>
        <v>3661.6</v>
      </c>
      <c r="G58" s="10">
        <f t="shared" si="0"/>
        <v>186186.1</v>
      </c>
      <c r="H58" s="14">
        <v>151175.9</v>
      </c>
      <c r="I58" s="4">
        <f>190271.6-313-313+17-2992.8+400</f>
        <v>187069.80000000002</v>
      </c>
      <c r="J58" s="49">
        <f t="shared" si="1"/>
        <v>-883.70000000001164</v>
      </c>
    </row>
    <row r="59" spans="1:11">
      <c r="A59" s="1"/>
      <c r="B59" s="20" t="s">
        <v>83</v>
      </c>
      <c r="C59" s="36" t="s">
        <v>49</v>
      </c>
      <c r="D59" s="36" t="s">
        <v>84</v>
      </c>
      <c r="E59" s="25">
        <v>13819.6</v>
      </c>
      <c r="F59" s="25">
        <f>'[1]Поправки октябрь'!$H$839</f>
        <v>365.9</v>
      </c>
      <c r="G59" s="10">
        <f t="shared" si="0"/>
        <v>14185.5</v>
      </c>
      <c r="H59" s="14">
        <v>12331.2</v>
      </c>
      <c r="I59" s="4">
        <v>15960.8</v>
      </c>
      <c r="J59" s="49">
        <f t="shared" si="1"/>
        <v>-1775.2999999999993</v>
      </c>
    </row>
    <row r="60" spans="1:11">
      <c r="A60" s="1"/>
      <c r="B60" s="20" t="s">
        <v>6</v>
      </c>
      <c r="C60" s="36" t="s">
        <v>49</v>
      </c>
      <c r="D60" s="36" t="s">
        <v>38</v>
      </c>
      <c r="E60" s="15">
        <f>'[2]Бюджет 2025 1 чтение'!$G$912+'[2]Бюджет 2025 1 чтение'!$G$936</f>
        <v>167.4</v>
      </c>
      <c r="F60" s="15">
        <f>'[4]Поправки сентябрь'!$H$921</f>
        <v>0</v>
      </c>
      <c r="G60" s="10">
        <f t="shared" si="0"/>
        <v>167.4</v>
      </c>
      <c r="H60" s="14">
        <v>108.1</v>
      </c>
      <c r="I60" s="4">
        <v>167.4</v>
      </c>
      <c r="J60" s="49">
        <f t="shared" si="1"/>
        <v>0</v>
      </c>
    </row>
    <row r="61" spans="1:11" ht="14.25" customHeight="1">
      <c r="A61" s="1"/>
      <c r="B61" s="20" t="s">
        <v>10</v>
      </c>
      <c r="C61" s="36" t="s">
        <v>49</v>
      </c>
      <c r="D61" s="36" t="s">
        <v>39</v>
      </c>
      <c r="E61" s="15">
        <v>8007.8</v>
      </c>
      <c r="F61" s="15">
        <f>'[1]Поправки октябрь'!$H$983</f>
        <v>813.69999999999993</v>
      </c>
      <c r="G61" s="10">
        <f t="shared" si="0"/>
        <v>8821.5</v>
      </c>
      <c r="H61" s="14">
        <v>6603.6</v>
      </c>
      <c r="I61" s="4">
        <v>9408.2999999999993</v>
      </c>
      <c r="J61" s="49">
        <f t="shared" si="1"/>
        <v>-586.79999999999927</v>
      </c>
    </row>
    <row r="62" spans="1:11" ht="14.25" customHeight="1">
      <c r="A62" s="1"/>
      <c r="B62" s="11" t="s">
        <v>74</v>
      </c>
      <c r="C62" s="22" t="s">
        <v>40</v>
      </c>
      <c r="D62" s="22" t="s">
        <v>40</v>
      </c>
      <c r="E62" s="10">
        <f>E63+E64</f>
        <v>10265.1</v>
      </c>
      <c r="F62" s="10">
        <f>F63+F64</f>
        <v>65.400000000000006</v>
      </c>
      <c r="G62" s="10">
        <f t="shared" si="0"/>
        <v>10330.5</v>
      </c>
      <c r="H62" s="10">
        <f>H63+H64</f>
        <v>9715.1999999999989</v>
      </c>
      <c r="I62" s="10">
        <f>I63+I64</f>
        <v>12007.699999999999</v>
      </c>
      <c r="J62" s="49">
        <f t="shared" si="1"/>
        <v>-1677.1999999999989</v>
      </c>
    </row>
    <row r="63" spans="1:11">
      <c r="A63" s="1"/>
      <c r="B63" s="20" t="s">
        <v>7</v>
      </c>
      <c r="C63" s="36" t="s">
        <v>40</v>
      </c>
      <c r="D63" s="36" t="s">
        <v>41</v>
      </c>
      <c r="E63" s="18">
        <v>8708.5</v>
      </c>
      <c r="F63" s="18">
        <f>'[1]Поправки октябрь'!$H$1029</f>
        <v>65.400000000000006</v>
      </c>
      <c r="G63" s="10">
        <f t="shared" si="0"/>
        <v>8773.9</v>
      </c>
      <c r="H63" s="14">
        <v>8318.4</v>
      </c>
      <c r="I63" s="4">
        <v>10353.299999999999</v>
      </c>
      <c r="J63" s="49">
        <f t="shared" si="1"/>
        <v>-1579.3999999999996</v>
      </c>
    </row>
    <row r="64" spans="1:11">
      <c r="A64" s="1"/>
      <c r="B64" s="20" t="s">
        <v>23</v>
      </c>
      <c r="C64" s="36" t="s">
        <v>40</v>
      </c>
      <c r="D64" s="36" t="s">
        <v>42</v>
      </c>
      <c r="E64" s="18">
        <v>1556.6</v>
      </c>
      <c r="F64" s="18">
        <v>0</v>
      </c>
      <c r="G64" s="10">
        <f t="shared" si="0"/>
        <v>1556.6</v>
      </c>
      <c r="H64" s="14">
        <v>1396.8</v>
      </c>
      <c r="I64" s="4">
        <v>1654.4</v>
      </c>
      <c r="J64" s="49">
        <f t="shared" si="1"/>
        <v>-97.800000000000182</v>
      </c>
    </row>
    <row r="65" spans="1:10" ht="15.75" customHeight="1">
      <c r="A65" s="1"/>
      <c r="B65" s="11" t="s">
        <v>75</v>
      </c>
      <c r="C65" s="22" t="s">
        <v>43</v>
      </c>
      <c r="D65" s="22" t="s">
        <v>43</v>
      </c>
      <c r="E65" s="24">
        <f>E66+E67+E68+E69</f>
        <v>11591.6</v>
      </c>
      <c r="F65" s="24">
        <f>F66+F67+F68+F69</f>
        <v>-1967</v>
      </c>
      <c r="G65" s="10">
        <f t="shared" si="0"/>
        <v>9624.6</v>
      </c>
      <c r="H65" s="24">
        <f>H66+H67+H68+H69</f>
        <v>7254.9</v>
      </c>
      <c r="I65" s="24">
        <f>I66+I67+I68+I69</f>
        <v>12374.135999999999</v>
      </c>
      <c r="J65" s="49">
        <f t="shared" si="1"/>
        <v>-2749.5359999999982</v>
      </c>
    </row>
    <row r="66" spans="1:10">
      <c r="A66" s="1"/>
      <c r="B66" s="20" t="s">
        <v>11</v>
      </c>
      <c r="C66" s="36" t="s">
        <v>43</v>
      </c>
      <c r="D66" s="36" t="s">
        <v>44</v>
      </c>
      <c r="E66" s="18">
        <v>1508.5</v>
      </c>
      <c r="F66" s="18">
        <f>'[1]Поправки октябрь'!$H$1154</f>
        <v>4.2</v>
      </c>
      <c r="G66" s="10">
        <f t="shared" si="0"/>
        <v>1512.7</v>
      </c>
      <c r="H66" s="14">
        <v>1356.9</v>
      </c>
      <c r="I66" s="4">
        <v>1512.7</v>
      </c>
      <c r="J66" s="49">
        <f t="shared" si="1"/>
        <v>0</v>
      </c>
    </row>
    <row r="67" spans="1:10" ht="12" customHeight="1">
      <c r="A67" s="1"/>
      <c r="B67" s="20" t="s">
        <v>13</v>
      </c>
      <c r="C67" s="36" t="s">
        <v>43</v>
      </c>
      <c r="D67" s="36" t="s">
        <v>54</v>
      </c>
      <c r="E67" s="18">
        <f>'[2]Бюджет 2025 1 чтение'!$G$1135</f>
        <v>131.5</v>
      </c>
      <c r="F67" s="18">
        <f>'[4]Поправки сентябрь'!$H$1162</f>
        <v>0</v>
      </c>
      <c r="G67" s="10">
        <f t="shared" si="0"/>
        <v>131.5</v>
      </c>
      <c r="H67" s="14"/>
      <c r="I67" s="4"/>
      <c r="J67" s="49">
        <f t="shared" si="1"/>
        <v>131.5</v>
      </c>
    </row>
    <row r="68" spans="1:10">
      <c r="A68" s="1"/>
      <c r="B68" s="20" t="s">
        <v>19</v>
      </c>
      <c r="C68" s="36" t="s">
        <v>43</v>
      </c>
      <c r="D68" s="36" t="s">
        <v>45</v>
      </c>
      <c r="E68" s="18">
        <v>8041.6</v>
      </c>
      <c r="F68" s="18">
        <f>'[1]Поправки октябрь'!$H$1202</f>
        <v>-2306.1999999999998</v>
      </c>
      <c r="G68" s="10">
        <f t="shared" si="0"/>
        <v>5735.4000000000005</v>
      </c>
      <c r="H68" s="14">
        <v>4304.3999999999996</v>
      </c>
      <c r="I68" s="4">
        <f>5735.4+2306.2</f>
        <v>8041.5999999999995</v>
      </c>
      <c r="J68" s="49">
        <f t="shared" si="1"/>
        <v>-2306.1999999999989</v>
      </c>
    </row>
    <row r="69" spans="1:10">
      <c r="A69" s="1"/>
      <c r="B69" s="20" t="s">
        <v>14</v>
      </c>
      <c r="C69" s="36" t="s">
        <v>43</v>
      </c>
      <c r="D69" s="36" t="s">
        <v>46</v>
      </c>
      <c r="E69" s="18">
        <v>1910</v>
      </c>
      <c r="F69" s="21">
        <f>'[1]Поправки октябрь'!$H$1254</f>
        <v>335</v>
      </c>
      <c r="G69" s="10">
        <f t="shared" si="0"/>
        <v>2245</v>
      </c>
      <c r="H69" s="14">
        <v>1593.6</v>
      </c>
      <c r="I69" s="4">
        <f>2245+574.836</f>
        <v>2819.8360000000002</v>
      </c>
      <c r="J69" s="49">
        <f t="shared" si="1"/>
        <v>-574.83600000000024</v>
      </c>
    </row>
    <row r="70" spans="1:10" ht="14.25" customHeight="1">
      <c r="A70" s="1"/>
      <c r="B70" s="11" t="s">
        <v>76</v>
      </c>
      <c r="C70" s="22" t="s">
        <v>50</v>
      </c>
      <c r="D70" s="22" t="s">
        <v>47</v>
      </c>
      <c r="E70" s="24">
        <f>E71+E72</f>
        <v>150</v>
      </c>
      <c r="F70" s="24">
        <f>F71+F72</f>
        <v>0</v>
      </c>
      <c r="G70" s="10">
        <f t="shared" si="0"/>
        <v>150</v>
      </c>
      <c r="H70" s="24">
        <f>H71+H72</f>
        <v>32.4</v>
      </c>
      <c r="I70" s="24">
        <f>I71+I72</f>
        <v>150</v>
      </c>
      <c r="J70" s="49">
        <f t="shared" si="1"/>
        <v>0</v>
      </c>
    </row>
    <row r="71" spans="1:10">
      <c r="A71" s="1"/>
      <c r="B71" s="20" t="s">
        <v>22</v>
      </c>
      <c r="C71" s="36" t="s">
        <v>50</v>
      </c>
      <c r="D71" s="36" t="s">
        <v>47</v>
      </c>
      <c r="E71" s="18">
        <v>150</v>
      </c>
      <c r="F71" s="18">
        <f>'[3]Поправки февраль'!$H$1271</f>
        <v>0</v>
      </c>
      <c r="G71" s="10">
        <f t="shared" si="0"/>
        <v>150</v>
      </c>
      <c r="H71" s="14">
        <v>32.4</v>
      </c>
      <c r="I71" s="4">
        <v>150</v>
      </c>
      <c r="J71" s="49">
        <f t="shared" si="1"/>
        <v>0</v>
      </c>
    </row>
    <row r="72" spans="1:10">
      <c r="B72" s="26" t="s">
        <v>85</v>
      </c>
      <c r="C72" s="27">
        <v>1100</v>
      </c>
      <c r="D72" s="27">
        <v>1102</v>
      </c>
      <c r="E72" s="28"/>
      <c r="F72" s="28">
        <f>'[3]Поправки февраль'!$H$1328</f>
        <v>0</v>
      </c>
      <c r="G72" s="10">
        <f t="shared" si="0"/>
        <v>0</v>
      </c>
      <c r="H72" s="10"/>
      <c r="I72" s="4"/>
      <c r="J72" s="49">
        <f t="shared" si="1"/>
        <v>0</v>
      </c>
    </row>
    <row r="73" spans="1:10" ht="48">
      <c r="B73" s="11" t="s">
        <v>77</v>
      </c>
      <c r="C73" s="22" t="s">
        <v>48</v>
      </c>
      <c r="D73" s="22" t="s">
        <v>48</v>
      </c>
      <c r="E73" s="12">
        <f>E74+E75+E78</f>
        <v>4870.3</v>
      </c>
      <c r="F73" s="12">
        <f>F74+F75+F78</f>
        <v>4.5</v>
      </c>
      <c r="G73" s="10">
        <f t="shared" si="0"/>
        <v>4874.8</v>
      </c>
      <c r="H73" s="12">
        <f>H74+H75+H78</f>
        <v>4159.6000000000004</v>
      </c>
      <c r="I73" s="10">
        <f>I74+I75+I78</f>
        <v>4874.8</v>
      </c>
      <c r="J73" s="49">
        <f t="shared" si="1"/>
        <v>0</v>
      </c>
    </row>
    <row r="74" spans="1:10" ht="36" customHeight="1">
      <c r="B74" s="20" t="s">
        <v>65</v>
      </c>
      <c r="C74" s="36" t="s">
        <v>48</v>
      </c>
      <c r="D74" s="36" t="s">
        <v>55</v>
      </c>
      <c r="E74" s="15">
        <f>'[2]Бюджет 2025 1 чтение'!$G$1329</f>
        <v>4520.2</v>
      </c>
      <c r="F74" s="15">
        <f>'[1]Поправки октябрь'!$H$1354</f>
        <v>4.5</v>
      </c>
      <c r="G74" s="10">
        <f t="shared" si="0"/>
        <v>4524.7</v>
      </c>
      <c r="H74" s="14">
        <v>3839.5</v>
      </c>
      <c r="I74" s="4">
        <f>'[1]Поправки октябрь'!$K$1354</f>
        <v>4524.7</v>
      </c>
      <c r="J74" s="49">
        <f t="shared" si="1"/>
        <v>0</v>
      </c>
    </row>
    <row r="75" spans="1:10">
      <c r="B75" s="20" t="s">
        <v>20</v>
      </c>
      <c r="C75" s="36" t="s">
        <v>48</v>
      </c>
      <c r="D75" s="36" t="s">
        <v>56</v>
      </c>
      <c r="E75" s="18"/>
      <c r="F75" s="18"/>
      <c r="G75" s="10">
        <f t="shared" si="0"/>
        <v>0</v>
      </c>
      <c r="H75" s="14"/>
      <c r="I75" s="4"/>
      <c r="J75" s="49">
        <f t="shared" si="1"/>
        <v>0</v>
      </c>
    </row>
    <row r="76" spans="1:10" s="2" customFormat="1" ht="50.25" hidden="1" customHeight="1">
      <c r="B76" s="38" t="s">
        <v>78</v>
      </c>
      <c r="C76" s="27">
        <v>1400</v>
      </c>
      <c r="D76" s="27">
        <v>1403</v>
      </c>
      <c r="E76" s="29"/>
      <c r="F76" s="29"/>
      <c r="G76" s="10">
        <f t="shared" si="0"/>
        <v>0</v>
      </c>
      <c r="H76" s="29"/>
      <c r="I76" s="42"/>
      <c r="J76" s="49">
        <f t="shared" si="1"/>
        <v>0</v>
      </c>
    </row>
    <row r="77" spans="1:10" hidden="1">
      <c r="B77" s="30"/>
      <c r="C77" s="30"/>
      <c r="D77" s="30"/>
      <c r="E77" s="30"/>
      <c r="F77" s="30"/>
      <c r="G77" s="10">
        <f t="shared" si="0"/>
        <v>0</v>
      </c>
      <c r="H77" s="14"/>
      <c r="I77" s="4"/>
      <c r="J77" s="49">
        <f t="shared" si="1"/>
        <v>0</v>
      </c>
    </row>
    <row r="78" spans="1:10" ht="36.75" customHeight="1">
      <c r="B78" s="31" t="s">
        <v>79</v>
      </c>
      <c r="C78" s="27">
        <v>1400</v>
      </c>
      <c r="D78" s="27">
        <v>1403</v>
      </c>
      <c r="E78" s="23">
        <v>350.1</v>
      </c>
      <c r="F78" s="23">
        <v>0</v>
      </c>
      <c r="G78" s="10">
        <f t="shared" si="0"/>
        <v>350.1</v>
      </c>
      <c r="H78" s="14">
        <v>320.10000000000002</v>
      </c>
      <c r="I78" s="4">
        <v>350.1</v>
      </c>
      <c r="J78" s="49">
        <f t="shared" si="1"/>
        <v>0</v>
      </c>
    </row>
    <row r="79" spans="1:10" ht="23.25" hidden="1" customHeight="1">
      <c r="B79" s="32" t="s">
        <v>97</v>
      </c>
      <c r="C79" s="41" t="s">
        <v>98</v>
      </c>
      <c r="D79" s="41" t="s">
        <v>98</v>
      </c>
      <c r="E79" s="5">
        <f>E80</f>
        <v>0</v>
      </c>
      <c r="F79" s="5">
        <f>F80</f>
        <v>0</v>
      </c>
      <c r="G79" s="10">
        <f t="shared" si="0"/>
        <v>0</v>
      </c>
      <c r="H79" s="4">
        <f>H80</f>
        <v>0</v>
      </c>
      <c r="I79" s="4">
        <f>I80</f>
        <v>0</v>
      </c>
      <c r="J79" s="49"/>
    </row>
    <row r="80" spans="1:10" hidden="1">
      <c r="B80" s="44" t="s">
        <v>86</v>
      </c>
      <c r="C80" s="43">
        <v>9999</v>
      </c>
      <c r="D80" s="43">
        <v>9999</v>
      </c>
      <c r="E80" s="5"/>
      <c r="F80" s="5">
        <f>'[3]Поправки февраль'!$H$1371</f>
        <v>0</v>
      </c>
      <c r="G80" s="10">
        <f t="shared" si="0"/>
        <v>0</v>
      </c>
      <c r="H80" s="4">
        <v>0</v>
      </c>
      <c r="I80" s="4">
        <v>0</v>
      </c>
      <c r="J80" s="49"/>
    </row>
  </sheetData>
  <mergeCells count="22">
    <mergeCell ref="B16:H16"/>
    <mergeCell ref="B17:H17"/>
    <mergeCell ref="D24:D27"/>
    <mergeCell ref="E24:I25"/>
    <mergeCell ref="B2:I2"/>
    <mergeCell ref="B3:I3"/>
    <mergeCell ref="B4:I4"/>
    <mergeCell ref="B5:I5"/>
    <mergeCell ref="B6:I6"/>
    <mergeCell ref="B19:H19"/>
    <mergeCell ref="B11:I11"/>
    <mergeCell ref="B15:H15"/>
    <mergeCell ref="E26:G26"/>
    <mergeCell ref="H26:H27"/>
    <mergeCell ref="B18:H18"/>
    <mergeCell ref="I26:I27"/>
    <mergeCell ref="B20:H20"/>
    <mergeCell ref="B21:H21"/>
    <mergeCell ref="B22:H22"/>
    <mergeCell ref="B23:H23"/>
    <mergeCell ref="B24:B27"/>
    <mergeCell ref="C24:C27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14" zoomScaleNormal="100" zoomScaleSheetLayoutView="100" workbookViewId="0">
      <selection activeCell="L35" sqref="L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7" t="s">
        <v>95</v>
      </c>
      <c r="C12" s="67"/>
      <c r="D12" s="67"/>
      <c r="E12" s="67"/>
      <c r="F12" s="67"/>
      <c r="G12" s="67"/>
      <c r="H12" s="67"/>
      <c r="I12" s="67"/>
    </row>
    <row r="13" spans="1:9">
      <c r="A13" s="1"/>
      <c r="B13" s="67" t="s">
        <v>94</v>
      </c>
      <c r="C13" s="67"/>
      <c r="D13" s="67"/>
      <c r="E13" s="67"/>
      <c r="F13" s="67"/>
      <c r="G13" s="67"/>
      <c r="H13" s="67"/>
      <c r="I13" s="67"/>
    </row>
    <row r="14" spans="1:9">
      <c r="A14" s="1"/>
      <c r="B14" s="68" t="s">
        <v>114</v>
      </c>
      <c r="C14" s="68"/>
      <c r="D14" s="68"/>
      <c r="E14" s="68"/>
      <c r="F14" s="68"/>
      <c r="G14" s="68"/>
      <c r="H14" s="68"/>
      <c r="I14" s="68"/>
    </row>
    <row r="15" spans="1:9">
      <c r="A15" s="1"/>
      <c r="B15" s="68" t="s">
        <v>101</v>
      </c>
      <c r="C15" s="68"/>
      <c r="D15" s="68"/>
      <c r="E15" s="68"/>
      <c r="F15" s="68"/>
      <c r="G15" s="68"/>
      <c r="H15" s="68"/>
      <c r="I15" s="68"/>
    </row>
    <row r="16" spans="1:9">
      <c r="A16" s="1"/>
      <c r="B16" s="68" t="s">
        <v>102</v>
      </c>
      <c r="C16" s="68"/>
      <c r="D16" s="68"/>
      <c r="E16" s="68"/>
      <c r="F16" s="68"/>
      <c r="G16" s="68"/>
      <c r="H16" s="68"/>
      <c r="I16" s="68"/>
    </row>
    <row r="17" spans="1:9">
      <c r="A17" s="1"/>
      <c r="B17" s="68" t="s">
        <v>109</v>
      </c>
      <c r="C17" s="68"/>
      <c r="D17" s="68"/>
      <c r="E17" s="68"/>
      <c r="F17" s="68"/>
      <c r="G17" s="68"/>
      <c r="H17" s="68"/>
      <c r="I17" s="68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48"/>
      <c r="G20" s="48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2" t="s">
        <v>88</v>
      </c>
      <c r="C32" s="52" t="s">
        <v>0</v>
      </c>
      <c r="D32" s="59" t="s">
        <v>1</v>
      </c>
      <c r="E32" s="52" t="s">
        <v>96</v>
      </c>
      <c r="F32" s="52"/>
      <c r="G32" s="52"/>
      <c r="H32" s="52"/>
      <c r="I32" s="52"/>
    </row>
    <row r="33" spans="1:10" ht="3.75" customHeight="1">
      <c r="A33" s="1"/>
      <c r="B33" s="52"/>
      <c r="C33" s="52"/>
      <c r="D33" s="60"/>
      <c r="E33" s="52"/>
      <c r="F33" s="52"/>
      <c r="G33" s="52"/>
      <c r="H33" s="52"/>
      <c r="I33" s="52"/>
    </row>
    <row r="34" spans="1:10" ht="16.5" customHeight="1">
      <c r="A34" s="1"/>
      <c r="B34" s="52"/>
      <c r="C34" s="52"/>
      <c r="D34" s="60"/>
      <c r="E34" s="52" t="s">
        <v>110</v>
      </c>
      <c r="F34" s="52"/>
      <c r="G34" s="52"/>
      <c r="H34" s="52" t="s">
        <v>107</v>
      </c>
      <c r="I34" s="66" t="s">
        <v>108</v>
      </c>
    </row>
    <row r="35" spans="1:10" ht="30" customHeight="1">
      <c r="A35" s="1"/>
      <c r="B35" s="52"/>
      <c r="C35" s="52"/>
      <c r="D35" s="61"/>
      <c r="E35" s="51" t="s">
        <v>111</v>
      </c>
      <c r="F35" s="51" t="s">
        <v>112</v>
      </c>
      <c r="G35" s="51" t="s">
        <v>113</v>
      </c>
      <c r="H35" s="52"/>
      <c r="I35" s="66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342137.99999999994</v>
      </c>
      <c r="F36" s="10">
        <f>F37+F46+F48+F50+F56+F62+F64+F70+F73+F78+F81+F87</f>
        <v>15525.100000000002</v>
      </c>
      <c r="G36" s="10">
        <f>E36+F36</f>
        <v>357663.09999999992</v>
      </c>
      <c r="H36" s="10">
        <f>H37+H46+H48+H50+H56+H62+H64+H70+H73+H78+H81+H87</f>
        <v>291532.43</v>
      </c>
      <c r="I36" s="10">
        <f>I37+I46+I48+I50+I56+I62+I64+I70+I73+I78+I81+I87</f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33867.5</v>
      </c>
      <c r="F37" s="10">
        <f>F38+F39+F40+F41+F42+F44+F45</f>
        <v>6672.0999999999995</v>
      </c>
      <c r="G37" s="10">
        <f t="shared" ref="G37:G88" si="0">E37+F37</f>
        <v>40539.599999999999</v>
      </c>
      <c r="H37" s="10">
        <f>H38+H39+H40+H41+H42+H45+H44+H43</f>
        <v>27443.13</v>
      </c>
      <c r="I37" s="10">
        <f>I38+I39+I40+I41+I42+I45+I44+I43</f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f>'[4]Поправки сентябрь'!$H$25</f>
        <v>90.7</v>
      </c>
      <c r="G38" s="10">
        <f t="shared" si="0"/>
        <v>1553.7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0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12322</v>
      </c>
      <c r="F40" s="46">
        <f>'[4]Поправки сентябрь'!$H$41</f>
        <v>2970.5999999999995</v>
      </c>
      <c r="G40" s="10">
        <f t="shared" si="0"/>
        <v>15292.599999999999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0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'[4]Поправки сентябрь'!$H$61</f>
        <v>104.8</v>
      </c>
      <c r="G42" s="10">
        <f t="shared" si="0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0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0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15146.3</v>
      </c>
      <c r="F45" s="18">
        <f>'[4]Поправки сентябрь'!$H$97</f>
        <v>3506</v>
      </c>
      <c r="G45" s="10">
        <f t="shared" si="0"/>
        <v>18652.3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>E47</f>
        <v>1507.4</v>
      </c>
      <c r="F46" s="10">
        <f>F47</f>
        <v>0</v>
      </c>
      <c r="G46" s="10">
        <f t="shared" si="0"/>
        <v>1507.4</v>
      </c>
      <c r="H46" s="19">
        <f>H47</f>
        <v>1646.2</v>
      </c>
      <c r="I46" s="10">
        <f>I47</f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0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>E49</f>
        <v>2580.1999999999998</v>
      </c>
      <c r="F48" s="10">
        <f>F49</f>
        <v>0</v>
      </c>
      <c r="G48" s="10">
        <f t="shared" si="0"/>
        <v>2580.1999999999998</v>
      </c>
      <c r="H48" s="10">
        <f>H49</f>
        <v>2302.5</v>
      </c>
      <c r="I48" s="10">
        <f>I49</f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0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50</v>
      </c>
      <c r="G50" s="10">
        <f t="shared" si="0"/>
        <v>38826.300000000003</v>
      </c>
      <c r="H50" s="10">
        <f>H53+H54+H55+H51+H52</f>
        <v>28666.3</v>
      </c>
      <c r="I50" s="10">
        <f>I53+I54+I55+I51+I52</f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0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0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0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0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f>'[4]Поправки сентябрь'!$H$448</f>
        <v>50</v>
      </c>
      <c r="G55" s="10">
        <f t="shared" si="0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150</v>
      </c>
      <c r="G56" s="10">
        <f t="shared" si="0"/>
        <v>23130.899999999998</v>
      </c>
      <c r="H56" s="24">
        <f>H58+H59+H60+H61</f>
        <v>1489.5</v>
      </c>
      <c r="I56" s="24">
        <f>I58+I59+I60+I61</f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0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'[4]Поправки сентябрь'!$H$469</f>
        <v>50</v>
      </c>
      <c r="G58" s="10">
        <f t="shared" si="0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0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f>'[4]Поправки сентябрь'!$H$506</f>
        <v>100</v>
      </c>
      <c r="G60" s="10">
        <f t="shared" si="0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0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>E63</f>
        <v>0</v>
      </c>
      <c r="F62" s="24"/>
      <c r="G62" s="10">
        <f t="shared" si="0"/>
        <v>0</v>
      </c>
      <c r="H62" s="24">
        <f>H63</f>
        <v>0</v>
      </c>
      <c r="I62" s="24">
        <f>I63</f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0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215688.4</v>
      </c>
      <c r="F64" s="24">
        <f>F65+F66+F68+F69+F67</f>
        <v>8513.3000000000011</v>
      </c>
      <c r="G64" s="10">
        <f t="shared" si="0"/>
        <v>224201.69999999998</v>
      </c>
      <c r="H64" s="24">
        <f>H65+H66+H68+H69+H67</f>
        <v>200727.3</v>
      </c>
      <c r="I64" s="24">
        <f>I65+I66+I68+I69+I67</f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18369.8</v>
      </c>
      <c r="F65" s="18">
        <f>'[4]Поправки сентябрь'!$H$579</f>
        <v>1312.6</v>
      </c>
      <c r="G65" s="10">
        <f t="shared" si="0"/>
        <v>19682.399999999998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177050.9</v>
      </c>
      <c r="F66" s="25">
        <f>'[4]Поправки сентябрь'!$H$634</f>
        <v>5473.6</v>
      </c>
      <c r="G66" s="10">
        <f t="shared" si="0"/>
        <v>182524.5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13337.6</v>
      </c>
      <c r="F67" s="25">
        <f>'[4]Поправки сентябрь'!$H$839</f>
        <v>482</v>
      </c>
      <c r="G67" s="10">
        <f t="shared" si="0"/>
        <v>13819.6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'[4]Поправки сентябрь'!$H$921</f>
        <v>0</v>
      </c>
      <c r="G68" s="10">
        <f t="shared" si="0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6762.7</v>
      </c>
      <c r="F69" s="15">
        <f>'[4]Поправки сентябрь'!$H$983</f>
        <v>1245.0999999999999</v>
      </c>
      <c r="G69" s="10">
        <f t="shared" si="0"/>
        <v>8007.7999999999993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>E71+E72</f>
        <v>10200.9</v>
      </c>
      <c r="F70" s="10">
        <f>F71+F72</f>
        <v>64.2</v>
      </c>
      <c r="G70" s="10">
        <f t="shared" si="0"/>
        <v>10265.1</v>
      </c>
      <c r="H70" s="10">
        <f>H71+H72</f>
        <v>8542.2999999999993</v>
      </c>
      <c r="I70" s="10">
        <f>I71+I72</f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v>0</v>
      </c>
      <c r="G71" s="10">
        <f t="shared" si="0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f>'[4]Поправки сентябрь'!$H$1140</f>
        <v>64.2</v>
      </c>
      <c r="G72" s="10">
        <f t="shared" si="0"/>
        <v>1556.6000000000001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45.5</v>
      </c>
      <c r="G73" s="10">
        <f t="shared" si="0"/>
        <v>11591.6</v>
      </c>
      <c r="H73" s="24">
        <f>H74+H75+H76+H77</f>
        <v>11839.9</v>
      </c>
      <c r="I73" s="24">
        <f>I74+I75+I76+I77</f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0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'[4]Поправки сентябрь'!$H$1162</f>
        <v>0</v>
      </c>
      <c r="G75" s="10">
        <f t="shared" si="0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0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f>'[4]Поправки сентябрь'!$H$1254</f>
        <v>45.5</v>
      </c>
      <c r="G77" s="10">
        <f t="shared" si="0"/>
        <v>1910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>E79+E80</f>
        <v>150</v>
      </c>
      <c r="F78" s="24">
        <f>F79+F80</f>
        <v>0</v>
      </c>
      <c r="G78" s="10">
        <f t="shared" si="0"/>
        <v>150</v>
      </c>
      <c r="H78" s="24">
        <f>H79+H80</f>
        <v>150</v>
      </c>
      <c r="I78" s="24">
        <f>I79+I80</f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0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0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30</v>
      </c>
      <c r="G81" s="10">
        <f t="shared" si="0"/>
        <v>4870.3</v>
      </c>
      <c r="H81" s="12">
        <f>H82+H83+H86</f>
        <v>4520.2</v>
      </c>
      <c r="I81" s="10">
        <f>I82+I83+I86</f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0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0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0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0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f>'[4]Поправки сентябрь'!$H$1367</f>
        <v>30</v>
      </c>
      <c r="G86" s="10">
        <f t="shared" si="0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0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0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9:I19"/>
    <mergeCell ref="B23:H23"/>
    <mergeCell ref="B24:H24"/>
    <mergeCell ref="B11:I11"/>
    <mergeCell ref="B2:I2"/>
    <mergeCell ref="B3:I3"/>
    <mergeCell ref="B4:I4"/>
    <mergeCell ref="B5:I5"/>
    <mergeCell ref="B6:I6"/>
    <mergeCell ref="B32:B35"/>
    <mergeCell ref="C32:C35"/>
    <mergeCell ref="D32:D35"/>
    <mergeCell ref="B27:H27"/>
    <mergeCell ref="B12:I12"/>
    <mergeCell ref="B13:I13"/>
    <mergeCell ref="B14:I14"/>
    <mergeCell ref="B15:I15"/>
    <mergeCell ref="B16:I16"/>
    <mergeCell ref="B17:I17"/>
    <mergeCell ref="E32:I33"/>
    <mergeCell ref="E34:G34"/>
    <mergeCell ref="H34:H35"/>
    <mergeCell ref="B25:H25"/>
    <mergeCell ref="B26:H26"/>
    <mergeCell ref="I34:I35"/>
    <mergeCell ref="B28:H28"/>
    <mergeCell ref="B29:H29"/>
    <mergeCell ref="B30:H30"/>
    <mergeCell ref="B31:H31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F40" sqref="F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7" t="s">
        <v>95</v>
      </c>
      <c r="C12" s="67"/>
      <c r="D12" s="67"/>
      <c r="E12" s="67"/>
      <c r="F12" s="67"/>
      <c r="G12" s="67"/>
      <c r="H12" s="67"/>
      <c r="I12" s="67"/>
    </row>
    <row r="13" spans="1:9">
      <c r="A13" s="1"/>
      <c r="B13" s="67" t="s">
        <v>94</v>
      </c>
      <c r="C13" s="67"/>
      <c r="D13" s="67"/>
      <c r="E13" s="67"/>
      <c r="F13" s="67"/>
      <c r="G13" s="67"/>
      <c r="H13" s="67"/>
      <c r="I13" s="67"/>
    </row>
    <row r="14" spans="1:9">
      <c r="A14" s="1"/>
      <c r="B14" s="68" t="s">
        <v>114</v>
      </c>
      <c r="C14" s="68"/>
      <c r="D14" s="68"/>
      <c r="E14" s="68"/>
      <c r="F14" s="68"/>
      <c r="G14" s="68"/>
      <c r="H14" s="68"/>
      <c r="I14" s="68"/>
    </row>
    <row r="15" spans="1:9">
      <c r="A15" s="1"/>
      <c r="B15" s="68" t="s">
        <v>101</v>
      </c>
      <c r="C15" s="68"/>
      <c r="D15" s="68"/>
      <c r="E15" s="68"/>
      <c r="F15" s="68"/>
      <c r="G15" s="68"/>
      <c r="H15" s="68"/>
      <c r="I15" s="68"/>
    </row>
    <row r="16" spans="1:9">
      <c r="A16" s="1"/>
      <c r="B16" s="68" t="s">
        <v>102</v>
      </c>
      <c r="C16" s="68"/>
      <c r="D16" s="68"/>
      <c r="E16" s="68"/>
      <c r="F16" s="68"/>
      <c r="G16" s="68"/>
      <c r="H16" s="68"/>
      <c r="I16" s="68"/>
    </row>
    <row r="17" spans="1:9">
      <c r="A17" s="1"/>
      <c r="B17" s="68" t="s">
        <v>109</v>
      </c>
      <c r="C17" s="68"/>
      <c r="D17" s="68"/>
      <c r="E17" s="68"/>
      <c r="F17" s="68"/>
      <c r="G17" s="68"/>
      <c r="H17" s="68"/>
      <c r="I17" s="68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48"/>
      <c r="G20" s="48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2" t="s">
        <v>88</v>
      </c>
      <c r="C32" s="52" t="s">
        <v>0</v>
      </c>
      <c r="D32" s="59" t="s">
        <v>1</v>
      </c>
      <c r="E32" s="52" t="s">
        <v>96</v>
      </c>
      <c r="F32" s="52"/>
      <c r="G32" s="52"/>
      <c r="H32" s="52"/>
      <c r="I32" s="52"/>
    </row>
    <row r="33" spans="1:10" ht="3.75" customHeight="1">
      <c r="A33" s="1"/>
      <c r="B33" s="52"/>
      <c r="C33" s="52"/>
      <c r="D33" s="60"/>
      <c r="E33" s="52"/>
      <c r="F33" s="52"/>
      <c r="G33" s="52"/>
      <c r="H33" s="52"/>
      <c r="I33" s="52"/>
    </row>
    <row r="34" spans="1:10" ht="16.5" customHeight="1">
      <c r="A34" s="1"/>
      <c r="B34" s="52"/>
      <c r="C34" s="52"/>
      <c r="D34" s="60"/>
      <c r="E34" s="52" t="s">
        <v>110</v>
      </c>
      <c r="F34" s="52"/>
      <c r="G34" s="52"/>
      <c r="H34" s="52" t="s">
        <v>107</v>
      </c>
      <c r="I34" s="66" t="s">
        <v>108</v>
      </c>
    </row>
    <row r="35" spans="1:10" ht="30" customHeight="1">
      <c r="A35" s="1"/>
      <c r="B35" s="52"/>
      <c r="C35" s="52"/>
      <c r="D35" s="61"/>
      <c r="E35" s="51" t="s">
        <v>111</v>
      </c>
      <c r="F35" s="51" t="s">
        <v>112</v>
      </c>
      <c r="G35" s="51" t="s">
        <v>113</v>
      </c>
      <c r="H35" s="52"/>
      <c r="I35" s="66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>H37+H46+H48+H50+H56+H62+H64+H70+H73+H78+H81+H87</f>
        <v>291532.43</v>
      </c>
      <c r="I36" s="10">
        <f>I37+I46+I48+I50+I56+I62+I64+I70+I73+I78+I81+I87</f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0">E37+F37</f>
        <v>33867.5</v>
      </c>
      <c r="H37" s="10">
        <f>H38+H39+H40+H41+H42+H45+H44+H43</f>
        <v>27443.13</v>
      </c>
      <c r="I37" s="10">
        <f>I38+I39+I40+I41+I42+I45+I44+I43</f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0"/>
        <v>1463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0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'[6]Поправки июль'!$H$41</f>
        <v>352.3</v>
      </c>
      <c r="G40" s="10">
        <f t="shared" si="0"/>
        <v>12322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0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0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0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0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'[6]Поправки июль'!$H$97</f>
        <v>413.79999999999995</v>
      </c>
      <c r="G45" s="10">
        <f t="shared" si="0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>E47</f>
        <v>1507.4</v>
      </c>
      <c r="F46" s="10">
        <f>F47</f>
        <v>0</v>
      </c>
      <c r="G46" s="10">
        <f t="shared" si="0"/>
        <v>1507.4</v>
      </c>
      <c r="H46" s="19">
        <f>H47</f>
        <v>1646.2</v>
      </c>
      <c r="I46" s="10">
        <f>I47</f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0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>E49</f>
        <v>2580.1999999999998</v>
      </c>
      <c r="F48" s="10">
        <f>F49</f>
        <v>0</v>
      </c>
      <c r="G48" s="10">
        <f t="shared" si="0"/>
        <v>2580.1999999999998</v>
      </c>
      <c r="H48" s="10">
        <f>H49</f>
        <v>2302.5</v>
      </c>
      <c r="I48" s="10">
        <f>I49</f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0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0"/>
        <v>38776.300000000003</v>
      </c>
      <c r="H50" s="10">
        <f>H53+H54+H55+H51+H52</f>
        <v>28666.3</v>
      </c>
      <c r="I50" s="10">
        <f>I53+I54+I55+I51+I52</f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0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0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0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0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0"/>
        <v>304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0"/>
        <v>22980.899999999998</v>
      </c>
      <c r="H56" s="24">
        <f>H58+H59+H60+H61</f>
        <v>1489.5</v>
      </c>
      <c r="I56" s="24">
        <f>I58+I59+I60+I61</f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0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0"/>
        <v>446.7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0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0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0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>E63</f>
        <v>0</v>
      </c>
      <c r="F62" s="24"/>
      <c r="G62" s="10">
        <f t="shared" si="0"/>
        <v>0</v>
      </c>
      <c r="H62" s="24">
        <f>H63</f>
        <v>0</v>
      </c>
      <c r="I62" s="24">
        <f>I63</f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0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215315.6</v>
      </c>
      <c r="F64" s="24">
        <f>F65+F66+F68+F69+F67</f>
        <v>372.79999999999995</v>
      </c>
      <c r="G64" s="10">
        <f t="shared" si="0"/>
        <v>215688.4</v>
      </c>
      <c r="H64" s="24">
        <f>H65+H66+H68+H69+H67</f>
        <v>200727.3</v>
      </c>
      <c r="I64" s="24">
        <f>I65+I66+I68+I69+I67</f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'[6]Поправки июль'!$H$576</f>
        <v>245.5</v>
      </c>
      <c r="G65" s="10">
        <f t="shared" si="0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'[6]Поправки июль'!$H$631</f>
        <v>837.2</v>
      </c>
      <c r="G66" s="10">
        <f t="shared" si="0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'[6]Поправки июль'!$H$836</f>
        <v>37.4</v>
      </c>
      <c r="G67" s="10">
        <f t="shared" si="0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0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'[6]Поправки июль'!$H$980</f>
        <v>-747.30000000000007</v>
      </c>
      <c r="G69" s="10">
        <f t="shared" si="0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>E71+E72</f>
        <v>10149.9</v>
      </c>
      <c r="F70" s="10">
        <f>F71+F72</f>
        <v>51</v>
      </c>
      <c r="G70" s="10">
        <f t="shared" si="0"/>
        <v>10200.9</v>
      </c>
      <c r="H70" s="10">
        <f>H71+H72</f>
        <v>8542.2999999999993</v>
      </c>
      <c r="I70" s="10">
        <f>I71+I72</f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'[6]Поправки июль'!$H$1026</f>
        <v>51</v>
      </c>
      <c r="G71" s="10">
        <f t="shared" si="0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0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0"/>
        <v>11546.1</v>
      </c>
      <c r="H73" s="24">
        <f>H74+H75+H76+H77</f>
        <v>11839.9</v>
      </c>
      <c r="I73" s="24">
        <f>I74+I75+I76+I77</f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0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0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0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0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>E79+E80</f>
        <v>150</v>
      </c>
      <c r="F78" s="24">
        <f>F79+F80</f>
        <v>0</v>
      </c>
      <c r="G78" s="10">
        <f t="shared" si="0"/>
        <v>150</v>
      </c>
      <c r="H78" s="24">
        <f>H79+H80</f>
        <v>150</v>
      </c>
      <c r="I78" s="24">
        <f>I79+I80</f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0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0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0"/>
        <v>4840.3</v>
      </c>
      <c r="H81" s="12">
        <f>H82+H83+H86</f>
        <v>4520.2</v>
      </c>
      <c r="I81" s="10">
        <f>I82+I83+I86</f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0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0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0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0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0"/>
        <v>320.10000000000002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0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0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88"/>
  <sheetViews>
    <sheetView topLeftCell="A44" zoomScaleNormal="100" zoomScaleSheetLayoutView="100" workbookViewId="0">
      <selection activeCell="F66" sqref="F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7" t="s">
        <v>95</v>
      </c>
      <c r="C12" s="67"/>
      <c r="D12" s="67"/>
      <c r="E12" s="67"/>
      <c r="F12" s="67"/>
      <c r="G12" s="67"/>
      <c r="H12" s="67"/>
      <c r="I12" s="67"/>
    </row>
    <row r="13" spans="1:9">
      <c r="A13" s="1"/>
      <c r="B13" s="67" t="s">
        <v>94</v>
      </c>
      <c r="C13" s="67"/>
      <c r="D13" s="67"/>
      <c r="E13" s="67"/>
      <c r="F13" s="67"/>
      <c r="G13" s="67"/>
      <c r="H13" s="67"/>
      <c r="I13" s="67"/>
    </row>
    <row r="14" spans="1:9">
      <c r="A14" s="1"/>
      <c r="B14" s="68" t="s">
        <v>114</v>
      </c>
      <c r="C14" s="68"/>
      <c r="D14" s="68"/>
      <c r="E14" s="68"/>
      <c r="F14" s="68"/>
      <c r="G14" s="68"/>
      <c r="H14" s="68"/>
      <c r="I14" s="68"/>
    </row>
    <row r="15" spans="1:9">
      <c r="A15" s="1"/>
      <c r="B15" s="68" t="s">
        <v>101</v>
      </c>
      <c r="C15" s="68"/>
      <c r="D15" s="68"/>
      <c r="E15" s="68"/>
      <c r="F15" s="68"/>
      <c r="G15" s="68"/>
      <c r="H15" s="68"/>
      <c r="I15" s="68"/>
    </row>
    <row r="16" spans="1:9">
      <c r="A16" s="1"/>
      <c r="B16" s="68" t="s">
        <v>102</v>
      </c>
      <c r="C16" s="68"/>
      <c r="D16" s="68"/>
      <c r="E16" s="68"/>
      <c r="F16" s="68"/>
      <c r="G16" s="68"/>
      <c r="H16" s="68"/>
      <c r="I16" s="68"/>
    </row>
    <row r="17" spans="1:9">
      <c r="A17" s="1"/>
      <c r="B17" s="68" t="s">
        <v>109</v>
      </c>
      <c r="C17" s="68"/>
      <c r="D17" s="68"/>
      <c r="E17" s="68"/>
      <c r="F17" s="68"/>
      <c r="G17" s="68"/>
      <c r="H17" s="68"/>
      <c r="I17" s="68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48"/>
      <c r="G20" s="48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2" t="s">
        <v>88</v>
      </c>
      <c r="C32" s="52" t="s">
        <v>0</v>
      </c>
      <c r="D32" s="59" t="s">
        <v>1</v>
      </c>
      <c r="E32" s="52" t="s">
        <v>96</v>
      </c>
      <c r="F32" s="52"/>
      <c r="G32" s="52"/>
      <c r="H32" s="52"/>
      <c r="I32" s="52"/>
    </row>
    <row r="33" spans="1:9" ht="3.75" customHeight="1">
      <c r="A33" s="1"/>
      <c r="B33" s="52"/>
      <c r="C33" s="52"/>
      <c r="D33" s="60"/>
      <c r="E33" s="52"/>
      <c r="F33" s="52"/>
      <c r="G33" s="52"/>
      <c r="H33" s="52"/>
      <c r="I33" s="52"/>
    </row>
    <row r="34" spans="1:9" ht="16.5" customHeight="1">
      <c r="A34" s="1"/>
      <c r="B34" s="52"/>
      <c r="C34" s="52"/>
      <c r="D34" s="60"/>
      <c r="E34" s="52" t="s">
        <v>110</v>
      </c>
      <c r="F34" s="52"/>
      <c r="G34" s="52"/>
      <c r="H34" s="52" t="s">
        <v>107</v>
      </c>
      <c r="I34" s="66" t="s">
        <v>108</v>
      </c>
    </row>
    <row r="35" spans="1:9" ht="30" customHeight="1">
      <c r="A35" s="1"/>
      <c r="B35" s="52"/>
      <c r="C35" s="52"/>
      <c r="D35" s="61"/>
      <c r="E35" s="51" t="s">
        <v>111</v>
      </c>
      <c r="F35" s="51" t="s">
        <v>112</v>
      </c>
      <c r="G35" s="51" t="s">
        <v>113</v>
      </c>
      <c r="H35" s="52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>H37+H46+H48+H50+H56+H62+H64+H70+H73+H78+H81+H87</f>
        <v>291532.43</v>
      </c>
      <c r="I36" s="10">
        <f>I37+I46+I48+I50+I56+I62+I64+I70+I73+I78+I81+I87</f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0">E37+F37</f>
        <v>33101.4</v>
      </c>
      <c r="H37" s="10">
        <f>H38+H39+H40+H41+H42+H45+H44+H43</f>
        <v>27443.13</v>
      </c>
      <c r="I37" s="10">
        <f>I38+I39+I40+I41+I42+I45+I44+I43</f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'[7]Поправки июнь'!$H$25</f>
        <v>17</v>
      </c>
      <c r="G38" s="10">
        <f t="shared" si="0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0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'[7]Поправки июнь'!$H$41</f>
        <v>76.3</v>
      </c>
      <c r="G40" s="10">
        <f t="shared" si="0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0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0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0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'[8]Поправки июнь'!$H$91</f>
        <v>-16</v>
      </c>
      <c r="G44" s="10">
        <f t="shared" si="0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'[7]Поправки июнь'!$H$97</f>
        <v>913.7</v>
      </c>
      <c r="G45" s="10">
        <f t="shared" si="0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>E47</f>
        <v>1507.4</v>
      </c>
      <c r="F46" s="10">
        <f>F47</f>
        <v>0</v>
      </c>
      <c r="G46" s="10">
        <f t="shared" si="0"/>
        <v>1507.4</v>
      </c>
      <c r="H46" s="19">
        <f>H47</f>
        <v>1646.2</v>
      </c>
      <c r="I46" s="10">
        <f>I47</f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0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>E49</f>
        <v>2580.1999999999998</v>
      </c>
      <c r="F48" s="10">
        <f>F49</f>
        <v>0</v>
      </c>
      <c r="G48" s="10">
        <f t="shared" si="0"/>
        <v>2580.1999999999998</v>
      </c>
      <c r="H48" s="10">
        <f>H49</f>
        <v>2302.5</v>
      </c>
      <c r="I48" s="10">
        <f>I49</f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0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0"/>
        <v>38776.300000000003</v>
      </c>
      <c r="H50" s="10">
        <f>H53+H54+H55+H51+H52</f>
        <v>28666.3</v>
      </c>
      <c r="I50" s="10">
        <f>I53+I54+I55+I51+I52</f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0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0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0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'[8]Поправки июнь'!$H$367</f>
        <v>7088</v>
      </c>
      <c r="G54" s="10">
        <f t="shared" si="0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'[8]Поправки июнь'!$H$448</f>
        <v>-81</v>
      </c>
      <c r="G55" s="10">
        <f t="shared" si="0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0"/>
        <v>22980.899999999998</v>
      </c>
      <c r="H56" s="24">
        <f>H58+H59+H60+H61</f>
        <v>1489.5</v>
      </c>
      <c r="I56" s="24">
        <f>I58+I59+I60+I61</f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0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0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'[7]Поправки июнь'!$H$503</f>
        <v>37.5</v>
      </c>
      <c r="G60" s="10">
        <f t="shared" si="0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0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>E63</f>
        <v>0</v>
      </c>
      <c r="F62" s="24"/>
      <c r="G62" s="10">
        <f t="shared" si="0"/>
        <v>0</v>
      </c>
      <c r="H62" s="24">
        <f>H63</f>
        <v>0</v>
      </c>
      <c r="I62" s="24">
        <f>I63</f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0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212871.4</v>
      </c>
      <c r="F64" s="24">
        <f>F65+F66+F68+F69+F67</f>
        <v>2444.1999999999998</v>
      </c>
      <c r="G64" s="10">
        <f t="shared" si="0"/>
        <v>215315.6</v>
      </c>
      <c r="H64" s="24">
        <f>H65+H66+H68+H69+H67</f>
        <v>200727.3</v>
      </c>
      <c r="I64" s="24">
        <f>I65+I66+I68+I69+I67</f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'[7]Поправки июнь'!$H$576</f>
        <v>282</v>
      </c>
      <c r="G65" s="10">
        <f t="shared" si="0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'[7]Поправки июнь'!$H$631</f>
        <v>2157.6999999999998</v>
      </c>
      <c r="G66" s="10">
        <f t="shared" si="0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'[7]Поправки июнь'!$H$836</f>
        <v>4.5</v>
      </c>
      <c r="G67" s="10">
        <f t="shared" si="0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0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0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>E71+E72</f>
        <v>9627.5</v>
      </c>
      <c r="F70" s="10">
        <f>F71+F72</f>
        <v>522.4</v>
      </c>
      <c r="G70" s="10">
        <f t="shared" si="0"/>
        <v>10149.9</v>
      </c>
      <c r="H70" s="10">
        <f>H71+H72</f>
        <v>8542.2999999999993</v>
      </c>
      <c r="I70" s="10">
        <f>I71+I72</f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'[7]Поправки июнь'!$H$1026</f>
        <v>80</v>
      </c>
      <c r="G71" s="10">
        <f t="shared" si="0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'[7]Поправки июнь'!$H$1137</f>
        <v>442.4</v>
      </c>
      <c r="G72" s="10">
        <f t="shared" si="0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0"/>
        <v>11546.1</v>
      </c>
      <c r="H73" s="24">
        <f>H74+H75+H76+H77</f>
        <v>11839.9</v>
      </c>
      <c r="I73" s="24">
        <f>I74+I75+I76+I77</f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'[7]Поправки июнь'!$H$1151</f>
        <v>18.399999999999999</v>
      </c>
      <c r="G74" s="10">
        <f t="shared" si="0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0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0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0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>E79+E80</f>
        <v>150</v>
      </c>
      <c r="F78" s="24">
        <f>F79+F80</f>
        <v>0</v>
      </c>
      <c r="G78" s="10">
        <f t="shared" si="0"/>
        <v>150</v>
      </c>
      <c r="H78" s="24">
        <f>H79+H80</f>
        <v>150</v>
      </c>
      <c r="I78" s="24">
        <f>I79+I80</f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0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0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0"/>
        <v>4840.3</v>
      </c>
      <c r="H81" s="12">
        <f>H82+H83+H86</f>
        <v>4520.2</v>
      </c>
      <c r="I81" s="10">
        <f>I82+I83+I86</f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0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0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0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0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0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0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0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7" t="s">
        <v>95</v>
      </c>
      <c r="C12" s="67"/>
      <c r="D12" s="67"/>
      <c r="E12" s="67"/>
      <c r="F12" s="67"/>
      <c r="G12" s="67"/>
      <c r="H12" s="67"/>
      <c r="I12" s="67"/>
    </row>
    <row r="13" spans="1:9">
      <c r="A13" s="1"/>
      <c r="B13" s="67" t="s">
        <v>94</v>
      </c>
      <c r="C13" s="67"/>
      <c r="D13" s="67"/>
      <c r="E13" s="67"/>
      <c r="F13" s="67"/>
      <c r="G13" s="67"/>
      <c r="H13" s="67"/>
      <c r="I13" s="67"/>
    </row>
    <row r="14" spans="1:9">
      <c r="A14" s="1"/>
      <c r="B14" s="68" t="s">
        <v>114</v>
      </c>
      <c r="C14" s="68"/>
      <c r="D14" s="68"/>
      <c r="E14" s="68"/>
      <c r="F14" s="68"/>
      <c r="G14" s="68"/>
      <c r="H14" s="68"/>
      <c r="I14" s="68"/>
    </row>
    <row r="15" spans="1:9">
      <c r="A15" s="1"/>
      <c r="B15" s="68" t="s">
        <v>101</v>
      </c>
      <c r="C15" s="68"/>
      <c r="D15" s="68"/>
      <c r="E15" s="68"/>
      <c r="F15" s="68"/>
      <c r="G15" s="68"/>
      <c r="H15" s="68"/>
      <c r="I15" s="68"/>
    </row>
    <row r="16" spans="1:9">
      <c r="A16" s="1"/>
      <c r="B16" s="68" t="s">
        <v>102</v>
      </c>
      <c r="C16" s="68"/>
      <c r="D16" s="68"/>
      <c r="E16" s="68"/>
      <c r="F16" s="68"/>
      <c r="G16" s="68"/>
      <c r="H16" s="68"/>
      <c r="I16" s="68"/>
    </row>
    <row r="17" spans="1:9">
      <c r="A17" s="1"/>
      <c r="B17" s="68" t="s">
        <v>109</v>
      </c>
      <c r="C17" s="68"/>
      <c r="D17" s="68"/>
      <c r="E17" s="68"/>
      <c r="F17" s="68"/>
      <c r="G17" s="68"/>
      <c r="H17" s="68"/>
      <c r="I17" s="68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48"/>
      <c r="G20" s="48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2" t="s">
        <v>88</v>
      </c>
      <c r="C32" s="52" t="s">
        <v>0</v>
      </c>
      <c r="D32" s="59" t="s">
        <v>1</v>
      </c>
      <c r="E32" s="52" t="s">
        <v>96</v>
      </c>
      <c r="F32" s="52"/>
      <c r="G32" s="52"/>
      <c r="H32" s="52"/>
      <c r="I32" s="52"/>
    </row>
    <row r="33" spans="1:9" ht="3.75" customHeight="1">
      <c r="A33" s="1"/>
      <c r="B33" s="52"/>
      <c r="C33" s="52"/>
      <c r="D33" s="60"/>
      <c r="E33" s="52"/>
      <c r="F33" s="52"/>
      <c r="G33" s="52"/>
      <c r="H33" s="52"/>
      <c r="I33" s="52"/>
    </row>
    <row r="34" spans="1:9" ht="16.5" customHeight="1">
      <c r="A34" s="1"/>
      <c r="B34" s="52"/>
      <c r="C34" s="52"/>
      <c r="D34" s="60"/>
      <c r="E34" s="52" t="s">
        <v>110</v>
      </c>
      <c r="F34" s="52"/>
      <c r="G34" s="52"/>
      <c r="H34" s="52" t="s">
        <v>107</v>
      </c>
      <c r="I34" s="66" t="s">
        <v>108</v>
      </c>
    </row>
    <row r="35" spans="1:9" ht="30" customHeight="1">
      <c r="A35" s="1"/>
      <c r="B35" s="52"/>
      <c r="C35" s="52"/>
      <c r="D35" s="61"/>
      <c r="E35" s="51" t="s">
        <v>111</v>
      </c>
      <c r="F35" s="51" t="s">
        <v>112</v>
      </c>
      <c r="G35" s="51" t="s">
        <v>113</v>
      </c>
      <c r="H35" s="52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>H37+H46+H48+H50+H56+H62+H64+H70+H73+H78+H81+H87</f>
        <v>291532.43</v>
      </c>
      <c r="I36" s="10">
        <f>I37+I46+I48+I50+I56+I62+I64+I70+I73+I78+I81+I87</f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0">E37+F37</f>
        <v>32110.400000000005</v>
      </c>
      <c r="H37" s="10">
        <f>H38+H39+H40+H41+H42+H45+H44+H43</f>
        <v>27443.13</v>
      </c>
      <c r="I37" s="10">
        <f>I38+I39+I40+I41+I42+I45+I44+I43</f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0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0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'[5]Поправки март'!$H$41</f>
        <v>37</v>
      </c>
      <c r="G40" s="10">
        <f t="shared" si="0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0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0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0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0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'[5]Поправки март'!$H$97</f>
        <v>1774.7</v>
      </c>
      <c r="G45" s="10">
        <f t="shared" si="0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>E47</f>
        <v>1507.4</v>
      </c>
      <c r="F46" s="10">
        <f>F47</f>
        <v>0</v>
      </c>
      <c r="G46" s="10">
        <f t="shared" si="0"/>
        <v>1507.4</v>
      </c>
      <c r="H46" s="19">
        <f>H47</f>
        <v>1646.2</v>
      </c>
      <c r="I46" s="10">
        <f>I47</f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0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>E49</f>
        <v>2580.1999999999998</v>
      </c>
      <c r="F48" s="10">
        <f>F49</f>
        <v>0</v>
      </c>
      <c r="G48" s="10">
        <f t="shared" si="0"/>
        <v>2580.1999999999998</v>
      </c>
      <c r="H48" s="10">
        <f>H49</f>
        <v>2302.5</v>
      </c>
      <c r="I48" s="10">
        <f>I49</f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0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0"/>
        <v>31769.3</v>
      </c>
      <c r="H50" s="10">
        <f>H53+H54+H55+H51+H52</f>
        <v>28666.3</v>
      </c>
      <c r="I50" s="10">
        <f>I53+I54+I55+I51+I52</f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0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'[5]Поправки март'!$H$350</f>
        <v>-54</v>
      </c>
      <c r="G52" s="10">
        <f t="shared" si="0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'[5]Поправки март'!$H$358</f>
        <v>210.3</v>
      </c>
      <c r="G53" s="10">
        <f t="shared" si="0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'[5]Поправки март'!$H$364</f>
        <v>900.00000000000023</v>
      </c>
      <c r="G54" s="10">
        <f t="shared" si="0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'[5]Поправки март'!$H$445</f>
        <v>280</v>
      </c>
      <c r="G55" s="10">
        <f t="shared" si="0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0"/>
        <v>22943.399999999998</v>
      </c>
      <c r="H56" s="24">
        <f>H58+H59+H60+H61</f>
        <v>1489.5</v>
      </c>
      <c r="I56" s="24">
        <f>I58+I59+I60+I61</f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0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0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0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'[5]Поправки март'!$H$546</f>
        <v>20813.099999999999</v>
      </c>
      <c r="G61" s="10">
        <f t="shared" si="0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>E63</f>
        <v>0</v>
      </c>
      <c r="F62" s="24"/>
      <c r="G62" s="10">
        <f t="shared" si="0"/>
        <v>0</v>
      </c>
      <c r="H62" s="24">
        <f>H63</f>
        <v>0</v>
      </c>
      <c r="I62" s="24">
        <f>I63</f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0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212254.4</v>
      </c>
      <c r="F64" s="24">
        <f>F65+F66+F68+F69+F67</f>
        <v>617</v>
      </c>
      <c r="G64" s="10">
        <f t="shared" si="0"/>
        <v>212871.4</v>
      </c>
      <c r="H64" s="24">
        <f>H65+H66+H68+H69+H67</f>
        <v>200727.3</v>
      </c>
      <c r="I64" s="24">
        <f>I65+I66+I68+I69+I67</f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'[5]Поправки март'!$H$573</f>
        <v>195.3</v>
      </c>
      <c r="G65" s="10">
        <f t="shared" si="0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'[5]Поправки март'!$H$628</f>
        <v>421.7</v>
      </c>
      <c r="G66" s="10">
        <f t="shared" si="0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0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0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0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>E71+E72</f>
        <v>9527.5</v>
      </c>
      <c r="F70" s="10">
        <f>F71+F72</f>
        <v>100</v>
      </c>
      <c r="G70" s="10">
        <f t="shared" si="0"/>
        <v>9627.5</v>
      </c>
      <c r="H70" s="10">
        <f>H71+H72</f>
        <v>8542.2999999999993</v>
      </c>
      <c r="I70" s="10">
        <f>I71+I72</f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'[5]Поправки март'!$H$1023</f>
        <v>100</v>
      </c>
      <c r="G71" s="10">
        <f t="shared" si="0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0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0"/>
        <v>11527.7</v>
      </c>
      <c r="H73" s="24">
        <f>H74+H75+H76+H77</f>
        <v>11839.9</v>
      </c>
      <c r="I73" s="24">
        <f>I74+I75+I76+I77</f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0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0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0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'[5]Поправки март'!$H$1248</f>
        <v>220.5</v>
      </c>
      <c r="G77" s="10">
        <f t="shared" si="0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>E79+E80</f>
        <v>150</v>
      </c>
      <c r="F78" s="24">
        <f>F79+F80</f>
        <v>0</v>
      </c>
      <c r="G78" s="10">
        <f t="shared" si="0"/>
        <v>150</v>
      </c>
      <c r="H78" s="24">
        <f>H79+H80</f>
        <v>150</v>
      </c>
      <c r="I78" s="24">
        <f>I79+I80</f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0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0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0"/>
        <v>4840.3</v>
      </c>
      <c r="H81" s="12">
        <f>H82+H83+H86</f>
        <v>4520.2</v>
      </c>
      <c r="I81" s="10">
        <f>I82+I83+I86</f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0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0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0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0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'[5]Поправки март'!$H$1361</f>
        <v>320.10000000000002</v>
      </c>
      <c r="G86" s="10">
        <f t="shared" si="0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0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0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2"/>
      <c r="C2" s="62"/>
      <c r="D2" s="62"/>
      <c r="E2" s="62"/>
      <c r="F2" s="62"/>
      <c r="G2" s="62"/>
      <c r="H2" s="62"/>
      <c r="I2" s="62"/>
    </row>
    <row r="3" spans="1:9" hidden="1">
      <c r="B3" s="62"/>
      <c r="C3" s="62"/>
      <c r="D3" s="62"/>
      <c r="E3" s="62"/>
      <c r="F3" s="62"/>
      <c r="G3" s="62"/>
      <c r="H3" s="62"/>
      <c r="I3" s="62"/>
    </row>
    <row r="4" spans="1:9" hidden="1">
      <c r="B4" s="62"/>
      <c r="C4" s="62"/>
      <c r="D4" s="62"/>
      <c r="E4" s="62"/>
      <c r="F4" s="62"/>
      <c r="G4" s="62"/>
      <c r="H4" s="62"/>
      <c r="I4" s="62"/>
    </row>
    <row r="5" spans="1:9" hidden="1">
      <c r="B5" s="62"/>
      <c r="C5" s="62"/>
      <c r="D5" s="62"/>
      <c r="E5" s="62"/>
      <c r="F5" s="62"/>
      <c r="G5" s="62"/>
      <c r="H5" s="62"/>
      <c r="I5" s="62"/>
    </row>
    <row r="6" spans="1:9" hidden="1">
      <c r="B6" s="62"/>
      <c r="C6" s="62"/>
      <c r="D6" s="62"/>
      <c r="E6" s="62"/>
      <c r="F6" s="62"/>
      <c r="G6" s="62"/>
      <c r="H6" s="62"/>
      <c r="I6" s="62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7" t="s">
        <v>95</v>
      </c>
      <c r="C12" s="67"/>
      <c r="D12" s="67"/>
      <c r="E12" s="67"/>
      <c r="F12" s="67"/>
      <c r="G12" s="67"/>
      <c r="H12" s="67"/>
      <c r="I12" s="67"/>
    </row>
    <row r="13" spans="1:9">
      <c r="A13" s="1"/>
      <c r="B13" s="67" t="s">
        <v>94</v>
      </c>
      <c r="C13" s="67"/>
      <c r="D13" s="67"/>
      <c r="E13" s="67"/>
      <c r="F13" s="67"/>
      <c r="G13" s="67"/>
      <c r="H13" s="67"/>
      <c r="I13" s="67"/>
    </row>
    <row r="14" spans="1:9">
      <c r="A14" s="1"/>
      <c r="B14" s="68" t="s">
        <v>114</v>
      </c>
      <c r="C14" s="68"/>
      <c r="D14" s="68"/>
      <c r="E14" s="68"/>
      <c r="F14" s="68"/>
      <c r="G14" s="68"/>
      <c r="H14" s="68"/>
      <c r="I14" s="68"/>
    </row>
    <row r="15" spans="1:9">
      <c r="A15" s="1"/>
      <c r="B15" s="68" t="s">
        <v>101</v>
      </c>
      <c r="C15" s="68"/>
      <c r="D15" s="68"/>
      <c r="E15" s="68"/>
      <c r="F15" s="68"/>
      <c r="G15" s="68"/>
      <c r="H15" s="68"/>
      <c r="I15" s="68"/>
    </row>
    <row r="16" spans="1:9">
      <c r="A16" s="1"/>
      <c r="B16" s="68" t="s">
        <v>102</v>
      </c>
      <c r="C16" s="68"/>
      <c r="D16" s="68"/>
      <c r="E16" s="68"/>
      <c r="F16" s="68"/>
      <c r="G16" s="68"/>
      <c r="H16" s="68"/>
      <c r="I16" s="68"/>
    </row>
    <row r="17" spans="1:9">
      <c r="A17" s="1"/>
      <c r="B17" s="68" t="s">
        <v>109</v>
      </c>
      <c r="C17" s="68"/>
      <c r="D17" s="68"/>
      <c r="E17" s="68"/>
      <c r="F17" s="68"/>
      <c r="G17" s="68"/>
      <c r="H17" s="68"/>
      <c r="I17" s="68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3" t="s">
        <v>115</v>
      </c>
      <c r="C19" s="63"/>
      <c r="D19" s="63"/>
      <c r="E19" s="63"/>
      <c r="F19" s="63"/>
      <c r="G19" s="63"/>
      <c r="H19" s="63"/>
      <c r="I19" s="63"/>
    </row>
    <row r="20" spans="1:9" hidden="1">
      <c r="A20" s="1"/>
      <c r="B20" s="48"/>
      <c r="C20" s="48"/>
      <c r="D20" s="48"/>
      <c r="E20" s="48"/>
      <c r="F20" s="48"/>
      <c r="G20" s="48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4"/>
      <c r="C23" s="64"/>
      <c r="D23" s="64"/>
      <c r="E23" s="64"/>
      <c r="F23" s="64"/>
      <c r="G23" s="64"/>
      <c r="H23" s="64"/>
    </row>
    <row r="24" spans="1:9" hidden="1">
      <c r="A24" s="1"/>
      <c r="B24" s="65"/>
      <c r="C24" s="65"/>
      <c r="D24" s="65"/>
      <c r="E24" s="65"/>
      <c r="F24" s="65"/>
      <c r="G24" s="65"/>
      <c r="H24" s="65"/>
    </row>
    <row r="25" spans="1:9" hidden="1">
      <c r="A25" s="1"/>
      <c r="B25" s="55"/>
      <c r="C25" s="55"/>
      <c r="D25" s="55"/>
      <c r="E25" s="55"/>
      <c r="F25" s="55"/>
      <c r="G25" s="55"/>
      <c r="H25" s="55"/>
    </row>
    <row r="26" spans="1:9" hidden="1">
      <c r="A26" s="1"/>
      <c r="B26" s="55"/>
      <c r="C26" s="55"/>
      <c r="D26" s="55"/>
      <c r="E26" s="55"/>
      <c r="F26" s="55"/>
      <c r="G26" s="55"/>
      <c r="H26" s="55"/>
    </row>
    <row r="27" spans="1:9" hidden="1">
      <c r="A27" s="1"/>
      <c r="B27" s="55"/>
      <c r="C27" s="55"/>
      <c r="D27" s="55"/>
      <c r="E27" s="55"/>
      <c r="F27" s="55"/>
      <c r="G27" s="55"/>
      <c r="H27" s="55"/>
    </row>
    <row r="28" spans="1:9" hidden="1">
      <c r="A28" s="1"/>
      <c r="B28" s="55"/>
      <c r="C28" s="55"/>
      <c r="D28" s="55"/>
      <c r="E28" s="55"/>
      <c r="F28" s="55"/>
      <c r="G28" s="55"/>
      <c r="H28" s="55"/>
    </row>
    <row r="29" spans="1:9" hidden="1">
      <c r="A29" s="1"/>
      <c r="B29" s="55"/>
      <c r="C29" s="55"/>
      <c r="D29" s="55"/>
      <c r="E29" s="55"/>
      <c r="F29" s="55"/>
      <c r="G29" s="55"/>
      <c r="H29" s="55"/>
    </row>
    <row r="30" spans="1:9" hidden="1">
      <c r="A30" s="1"/>
      <c r="B30" s="56"/>
      <c r="C30" s="56"/>
      <c r="D30" s="56"/>
      <c r="E30" s="56"/>
      <c r="F30" s="56"/>
      <c r="G30" s="56"/>
      <c r="H30" s="56"/>
    </row>
    <row r="31" spans="1:9" hidden="1">
      <c r="A31" s="1"/>
      <c r="B31" s="57"/>
      <c r="C31" s="57"/>
      <c r="D31" s="57"/>
      <c r="E31" s="58"/>
      <c r="F31" s="58"/>
      <c r="G31" s="58"/>
      <c r="H31" s="58"/>
    </row>
    <row r="32" spans="1:9" ht="12.75" customHeight="1">
      <c r="A32" s="1"/>
      <c r="B32" s="52" t="s">
        <v>88</v>
      </c>
      <c r="C32" s="52" t="s">
        <v>0</v>
      </c>
      <c r="D32" s="59" t="s">
        <v>1</v>
      </c>
      <c r="E32" s="52" t="s">
        <v>96</v>
      </c>
      <c r="F32" s="52"/>
      <c r="G32" s="52"/>
      <c r="H32" s="52"/>
      <c r="I32" s="52"/>
    </row>
    <row r="33" spans="1:9" ht="3.75" customHeight="1">
      <c r="A33" s="1"/>
      <c r="B33" s="52"/>
      <c r="C33" s="52"/>
      <c r="D33" s="60"/>
      <c r="E33" s="52"/>
      <c r="F33" s="52"/>
      <c r="G33" s="52"/>
      <c r="H33" s="52"/>
      <c r="I33" s="52"/>
    </row>
    <row r="34" spans="1:9" ht="16.5" customHeight="1">
      <c r="A34" s="1"/>
      <c r="B34" s="52"/>
      <c r="C34" s="52"/>
      <c r="D34" s="60"/>
      <c r="E34" s="52" t="s">
        <v>110</v>
      </c>
      <c r="F34" s="52"/>
      <c r="G34" s="52"/>
      <c r="H34" s="52" t="s">
        <v>107</v>
      </c>
      <c r="I34" s="66" t="s">
        <v>108</v>
      </c>
    </row>
    <row r="35" spans="1:9" ht="30" customHeight="1">
      <c r="A35" s="1"/>
      <c r="B35" s="52"/>
      <c r="C35" s="52"/>
      <c r="D35" s="61"/>
      <c r="E35" s="51" t="s">
        <v>111</v>
      </c>
      <c r="F35" s="51" t="s">
        <v>112</v>
      </c>
      <c r="G35" s="51" t="s">
        <v>113</v>
      </c>
      <c r="H35" s="52"/>
      <c r="I35" s="66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>H37+H46+H48+H50+H56+H62+H64+H70+H73+H78+H81+H87</f>
        <v>291532.43</v>
      </c>
      <c r="I36" s="10">
        <f>I37+I46+I48+I50+I56+I62+I64+I70+I73+I78+I81+I87</f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0">E37+F37</f>
        <v>30298.73</v>
      </c>
      <c r="H37" s="10">
        <f>H38+H39+H40+H41+H42+H45+H44+H43</f>
        <v>27443.13</v>
      </c>
      <c r="I37" s="10">
        <f>I38+I39+I40+I41+I42+I45+I44+I43</f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0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0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0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0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0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0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0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0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>E47</f>
        <v>1507.4</v>
      </c>
      <c r="F46" s="10">
        <f>F47</f>
        <v>0</v>
      </c>
      <c r="G46" s="10">
        <f t="shared" si="0"/>
        <v>1507.4</v>
      </c>
      <c r="H46" s="19">
        <f>H47</f>
        <v>1646.2</v>
      </c>
      <c r="I46" s="10">
        <f>I47</f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0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>E49</f>
        <v>2580.1999999999998</v>
      </c>
      <c r="F48" s="10">
        <f>F49</f>
        <v>0</v>
      </c>
      <c r="G48" s="10">
        <f t="shared" si="0"/>
        <v>2580.1999999999998</v>
      </c>
      <c r="H48" s="10">
        <f>H49</f>
        <v>2302.5</v>
      </c>
      <c r="I48" s="10">
        <f>I49</f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0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0"/>
        <v>30432.999999999996</v>
      </c>
      <c r="H50" s="10">
        <f>H53+H54+H55+H51+H52</f>
        <v>28666.3</v>
      </c>
      <c r="I50" s="10">
        <f>I53+I54+I55+I51+I52</f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0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0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0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0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0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0"/>
        <v>2130.3000000000002</v>
      </c>
      <c r="H56" s="24">
        <f>H58+H59+H60+H61</f>
        <v>1489.5</v>
      </c>
      <c r="I56" s="24">
        <f>I58+I59+I60+I61</f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0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0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0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0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>E63</f>
        <v>0</v>
      </c>
      <c r="F62" s="24"/>
      <c r="G62" s="10">
        <f t="shared" si="0"/>
        <v>0</v>
      </c>
      <c r="H62" s="24">
        <f>H63</f>
        <v>0</v>
      </c>
      <c r="I62" s="24">
        <f>I63</f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0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>E65+E66+E68+E69+E67</f>
        <v>211366.59999999998</v>
      </c>
      <c r="F64" s="24">
        <f>F65+F66+F68+F69+F67</f>
        <v>887.79999999999973</v>
      </c>
      <c r="G64" s="10">
        <f t="shared" si="0"/>
        <v>212254.39999999997</v>
      </c>
      <c r="H64" s="24">
        <f>H65+H66+H68+H69+H67</f>
        <v>200727.3</v>
      </c>
      <c r="I64" s="24">
        <f>I65+I66+I68+I69+I67</f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0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0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0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0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0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>E71+E72</f>
        <v>8927.5</v>
      </c>
      <c r="F70" s="10">
        <f>F71+F72</f>
        <v>600</v>
      </c>
      <c r="G70" s="10">
        <f t="shared" si="0"/>
        <v>9527.5</v>
      </c>
      <c r="H70" s="10">
        <f>H71+H72</f>
        <v>8542.2999999999993</v>
      </c>
      <c r="I70" s="10">
        <f>I71+I72</f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0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0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0"/>
        <v>11307.300000000001</v>
      </c>
      <c r="H73" s="24">
        <f>H74+H75+H76+H77</f>
        <v>11839.9</v>
      </c>
      <c r="I73" s="24">
        <f>I74+I75+I76+I77</f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0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0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0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0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>E79+E80</f>
        <v>150</v>
      </c>
      <c r="F78" s="24">
        <f>F79+F80</f>
        <v>0</v>
      </c>
      <c r="G78" s="10">
        <f t="shared" si="0"/>
        <v>150</v>
      </c>
      <c r="H78" s="24">
        <f>H79+H80</f>
        <v>150</v>
      </c>
      <c r="I78" s="24">
        <f>I79+I80</f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0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0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0"/>
        <v>4520.2</v>
      </c>
      <c r="H81" s="12">
        <f>H82+H83+H86</f>
        <v>4520.2</v>
      </c>
      <c r="I81" s="10">
        <f>I82+I83+I86</f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0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0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0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0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0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0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0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9:I19"/>
    <mergeCell ref="B23:H23"/>
    <mergeCell ref="B24:H24"/>
    <mergeCell ref="B11:I11"/>
    <mergeCell ref="B2:I2"/>
    <mergeCell ref="B3:I3"/>
    <mergeCell ref="B4:I4"/>
    <mergeCell ref="B5:I5"/>
    <mergeCell ref="B6:I6"/>
    <mergeCell ref="B12:I12"/>
    <mergeCell ref="B13:I13"/>
    <mergeCell ref="B14:I14"/>
    <mergeCell ref="B15:I15"/>
    <mergeCell ref="B16:I16"/>
    <mergeCell ref="B17:I17"/>
    <mergeCell ref="B25:H25"/>
    <mergeCell ref="B26:H26"/>
    <mergeCell ref="B28:H28"/>
    <mergeCell ref="B29:H29"/>
    <mergeCell ref="B30:H30"/>
    <mergeCell ref="B31:H31"/>
    <mergeCell ref="B27:H27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Оценка исполнения</vt:lpstr>
      <vt:lpstr>Поправки сентябрь</vt:lpstr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ИКТ</cp:lastModifiedBy>
  <cp:lastPrinted>2025-11-10T09:00:22Z</cp:lastPrinted>
  <dcterms:created xsi:type="dcterms:W3CDTF">2004-10-22T12:41:04Z</dcterms:created>
  <dcterms:modified xsi:type="dcterms:W3CDTF">2025-11-26T11:00:48Z</dcterms:modified>
</cp:coreProperties>
</file>